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kosport/Documents/ANEG/ANEG - Compte Rendu Annuel/2023/"/>
    </mc:Choice>
  </mc:AlternateContent>
  <xr:revisionPtr revIDLastSave="0" documentId="13_ncr:1_{EA3CBD10-B706-934D-AEB9-EFDB657E6734}" xr6:coauthVersionLast="47" xr6:coauthVersionMax="47" xr10:uidLastSave="{00000000-0000-0000-0000-000000000000}"/>
  <bookViews>
    <workbookView xWindow="-220" yWindow="500" windowWidth="28800" windowHeight="17500" tabRatio="500" activeTab="5" xr2:uid="{00000000-000D-0000-FFFF-FFFF00000000}"/>
  </bookViews>
  <sheets>
    <sheet name="Provisions Maintenances OLD" sheetId="8" state="hidden" r:id="rId1"/>
    <sheet name="Hypothéses et préconisations" sheetId="15" state="hidden" r:id="rId2"/>
    <sheet name="SYNTHESE PREVISION BUDGET 2024" sheetId="11" r:id="rId3"/>
    <sheet name="COMPARATIF 2022 VS 2021" sheetId="21" state="hidden" r:id="rId4"/>
    <sheet name="DETAIL PREVISION BUDGET 2024" sheetId="3" r:id="rId5"/>
    <sheet name="SYNTHESE PREVISION BUDGET 2 (2)" sheetId="22" r:id="rId6"/>
    <sheet name="Balance" sheetId="14" state="hidden" r:id="rId7"/>
    <sheet name="Graphiques" sheetId="12" r:id="rId8"/>
    <sheet name="Comptes Bancaires" sheetId="7" state="hidden" r:id="rId9"/>
    <sheet name="Provisions Achats" sheetId="9" state="hidden" r:id="rId10"/>
    <sheet name="Provisions Maintenances" sheetId="10" state="hidden" r:id="rId11"/>
    <sheet name="ANEPVV et Fond Commun" sheetId="13" state="hidden" r:id="rId12"/>
    <sheet name="Répartition" sheetId="20" state="hidden" r:id="rId13"/>
    <sheet name="Hypothéses Aero" sheetId="4" state="hidden" r:id="rId14"/>
    <sheet name="Hypothéses Para" sheetId="16" state="hidden" r:id="rId15"/>
    <sheet name="Hypothéses VM" sheetId="17" state="hidden" r:id="rId16"/>
    <sheet name="Hypothéses VAV" sheetId="19" state="hidden" r:id="rId17"/>
  </sheets>
  <definedNames>
    <definedName name="_xlnm._FilterDatabase" localSheetId="11" hidden="1">'ANEPVV et Fond Commun'!$B$5:$L$5</definedName>
    <definedName name="_xlnm._FilterDatabase" localSheetId="4" hidden="1">'DETAIL PREVISION BUDGET 2024'!$A$1:$A$712</definedName>
    <definedName name="_xlnm._FilterDatabase" localSheetId="10" hidden="1">'Provisions Maintenances'!$B$5:$Q$5</definedName>
    <definedName name="_xlnm._FilterDatabase" localSheetId="0" hidden="1">'Provisions Maintenances OLD'!$B$5:$L$5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3" i="3" l="1"/>
  <c r="D570" i="3"/>
  <c r="D610" i="3"/>
  <c r="D608" i="3"/>
  <c r="D198" i="22"/>
  <c r="B198" i="22"/>
  <c r="D197" i="22"/>
  <c r="B197" i="22"/>
  <c r="D196" i="22"/>
  <c r="B196" i="22"/>
  <c r="D195" i="22"/>
  <c r="B195" i="22"/>
  <c r="D194" i="22"/>
  <c r="C194" i="22"/>
  <c r="B194" i="22"/>
  <c r="D193" i="22"/>
  <c r="C193" i="22"/>
  <c r="B191" i="22"/>
  <c r="B189" i="22"/>
  <c r="C188" i="22"/>
  <c r="F188" i="22" s="1"/>
  <c r="B188" i="22"/>
  <c r="G187" i="22"/>
  <c r="F187" i="22"/>
  <c r="E187" i="22"/>
  <c r="D187" i="22"/>
  <c r="C187" i="22"/>
  <c r="B187" i="22"/>
  <c r="G186" i="22"/>
  <c r="F186" i="22"/>
  <c r="E186" i="22"/>
  <c r="D186" i="22"/>
  <c r="C186" i="22"/>
  <c r="B184" i="22"/>
  <c r="P182" i="22"/>
  <c r="O182" i="22"/>
  <c r="N182" i="22"/>
  <c r="M182" i="22"/>
  <c r="L182" i="22"/>
  <c r="K182" i="22"/>
  <c r="J182" i="22"/>
  <c r="I182" i="22"/>
  <c r="H182" i="22"/>
  <c r="G182" i="22"/>
  <c r="E182" i="22"/>
  <c r="D182" i="22"/>
  <c r="B182" i="22"/>
  <c r="A182" i="22"/>
  <c r="P180" i="22"/>
  <c r="O180" i="22"/>
  <c r="N180" i="22"/>
  <c r="M180" i="22"/>
  <c r="L180" i="22"/>
  <c r="K180" i="22"/>
  <c r="J180" i="22"/>
  <c r="I180" i="22"/>
  <c r="H180" i="22"/>
  <c r="G180" i="22"/>
  <c r="F180" i="22"/>
  <c r="E180" i="22"/>
  <c r="D180" i="22"/>
  <c r="C180" i="22"/>
  <c r="B180" i="22"/>
  <c r="A180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B179" i="22"/>
  <c r="A179" i="22"/>
  <c r="P178" i="22"/>
  <c r="O178" i="22"/>
  <c r="N178" i="22"/>
  <c r="M178" i="22"/>
  <c r="L178" i="22"/>
  <c r="K178" i="22"/>
  <c r="J178" i="22"/>
  <c r="I178" i="22"/>
  <c r="H178" i="22"/>
  <c r="G178" i="22"/>
  <c r="F178" i="22"/>
  <c r="E178" i="22"/>
  <c r="D178" i="22"/>
  <c r="C178" i="22"/>
  <c r="B178" i="22"/>
  <c r="A178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C177" i="22"/>
  <c r="B177" i="22"/>
  <c r="A177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B176" i="22"/>
  <c r="A176" i="22"/>
  <c r="B175" i="22"/>
  <c r="A175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B174" i="22"/>
  <c r="A174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C173" i="22"/>
  <c r="B173" i="22"/>
  <c r="A173" i="22"/>
  <c r="P172" i="22"/>
  <c r="O172" i="22"/>
  <c r="N172" i="22"/>
  <c r="M172" i="22"/>
  <c r="L172" i="22"/>
  <c r="K172" i="22"/>
  <c r="J172" i="22"/>
  <c r="I172" i="22"/>
  <c r="H172" i="22"/>
  <c r="G172" i="22"/>
  <c r="F172" i="22"/>
  <c r="E172" i="22"/>
  <c r="D172" i="22"/>
  <c r="C172" i="22"/>
  <c r="B172" i="22"/>
  <c r="A172" i="22"/>
  <c r="P171" i="22"/>
  <c r="O171" i="22"/>
  <c r="N171" i="22"/>
  <c r="M171" i="22"/>
  <c r="L171" i="22"/>
  <c r="K171" i="22"/>
  <c r="J171" i="22"/>
  <c r="I171" i="22"/>
  <c r="H171" i="22"/>
  <c r="G171" i="22"/>
  <c r="F171" i="22"/>
  <c r="E171" i="22"/>
  <c r="D171" i="22"/>
  <c r="C171" i="22"/>
  <c r="B171" i="22"/>
  <c r="A171" i="22"/>
  <c r="B170" i="22"/>
  <c r="A170" i="22"/>
  <c r="P169" i="22"/>
  <c r="O169" i="22"/>
  <c r="N169" i="22"/>
  <c r="M169" i="22"/>
  <c r="L169" i="22"/>
  <c r="K169" i="22"/>
  <c r="J169" i="22"/>
  <c r="I169" i="22"/>
  <c r="H169" i="22"/>
  <c r="G169" i="22"/>
  <c r="F169" i="22"/>
  <c r="E169" i="22"/>
  <c r="D169" i="22"/>
  <c r="C169" i="22"/>
  <c r="B169" i="22"/>
  <c r="A169" i="22"/>
  <c r="P168" i="22"/>
  <c r="O168" i="22"/>
  <c r="N168" i="22"/>
  <c r="M168" i="22"/>
  <c r="L168" i="22"/>
  <c r="K168" i="22"/>
  <c r="J168" i="22"/>
  <c r="I168" i="22"/>
  <c r="H168" i="22"/>
  <c r="G168" i="22"/>
  <c r="F168" i="22"/>
  <c r="E168" i="22"/>
  <c r="D168" i="22"/>
  <c r="C168" i="22"/>
  <c r="B168" i="22"/>
  <c r="A168" i="22"/>
  <c r="P167" i="22"/>
  <c r="O167" i="22"/>
  <c r="N167" i="22"/>
  <c r="M167" i="22"/>
  <c r="L167" i="22"/>
  <c r="K167" i="22"/>
  <c r="J167" i="22"/>
  <c r="I167" i="22"/>
  <c r="H167" i="22"/>
  <c r="G167" i="22"/>
  <c r="F167" i="22"/>
  <c r="E167" i="22"/>
  <c r="D167" i="22"/>
  <c r="C167" i="22"/>
  <c r="B167" i="22"/>
  <c r="A167" i="22"/>
  <c r="P166" i="22"/>
  <c r="O166" i="22"/>
  <c r="N166" i="22"/>
  <c r="M166" i="22"/>
  <c r="L166" i="22"/>
  <c r="K166" i="22"/>
  <c r="J166" i="22"/>
  <c r="I166" i="22"/>
  <c r="H166" i="22"/>
  <c r="G166" i="22"/>
  <c r="F166" i="22"/>
  <c r="E166" i="22"/>
  <c r="D166" i="22"/>
  <c r="C166" i="22"/>
  <c r="B166" i="22"/>
  <c r="A166" i="22"/>
  <c r="P165" i="22"/>
  <c r="O165" i="22"/>
  <c r="N165" i="22"/>
  <c r="M165" i="22"/>
  <c r="L165" i="22"/>
  <c r="K165" i="22"/>
  <c r="J165" i="22"/>
  <c r="I165" i="22"/>
  <c r="H165" i="22"/>
  <c r="G165" i="22"/>
  <c r="F165" i="22"/>
  <c r="E165" i="22"/>
  <c r="D165" i="22"/>
  <c r="C165" i="22"/>
  <c r="B165" i="22"/>
  <c r="A165" i="22"/>
  <c r="P164" i="22"/>
  <c r="O164" i="22"/>
  <c r="N164" i="22"/>
  <c r="M164" i="22"/>
  <c r="L164" i="22"/>
  <c r="K164" i="22"/>
  <c r="J164" i="22"/>
  <c r="I164" i="22"/>
  <c r="H164" i="22"/>
  <c r="G164" i="22"/>
  <c r="F164" i="22"/>
  <c r="E164" i="22"/>
  <c r="D164" i="22"/>
  <c r="C164" i="22"/>
  <c r="B164" i="22"/>
  <c r="A164" i="22"/>
  <c r="B163" i="22"/>
  <c r="A163" i="22"/>
  <c r="P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C162" i="22"/>
  <c r="B162" i="22"/>
  <c r="A162" i="22"/>
  <c r="B161" i="22"/>
  <c r="A161" i="22"/>
  <c r="P160" i="22"/>
  <c r="O160" i="22"/>
  <c r="N160" i="22"/>
  <c r="M160" i="22"/>
  <c r="L160" i="22"/>
  <c r="K160" i="22"/>
  <c r="J160" i="22"/>
  <c r="I160" i="22"/>
  <c r="H160" i="22"/>
  <c r="G160" i="22"/>
  <c r="E160" i="22"/>
  <c r="D160" i="22"/>
  <c r="B160" i="22"/>
  <c r="A160" i="22"/>
  <c r="P159" i="22"/>
  <c r="O159" i="22"/>
  <c r="N159" i="22"/>
  <c r="M159" i="22"/>
  <c r="L159" i="22"/>
  <c r="K159" i="22"/>
  <c r="J159" i="22"/>
  <c r="I159" i="22"/>
  <c r="H159" i="22"/>
  <c r="G159" i="22"/>
  <c r="E159" i="22"/>
  <c r="D159" i="22"/>
  <c r="B159" i="22"/>
  <c r="A159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B158" i="22"/>
  <c r="A158" i="22"/>
  <c r="P157" i="22"/>
  <c r="O157" i="22"/>
  <c r="N157" i="22"/>
  <c r="M157" i="22"/>
  <c r="L157" i="22"/>
  <c r="K157" i="22"/>
  <c r="J157" i="22"/>
  <c r="I157" i="22"/>
  <c r="H157" i="22"/>
  <c r="G157" i="22"/>
  <c r="F157" i="22"/>
  <c r="E157" i="22"/>
  <c r="D157" i="22"/>
  <c r="C157" i="22"/>
  <c r="B157" i="22"/>
  <c r="A157" i="22"/>
  <c r="P156" i="22"/>
  <c r="O156" i="22"/>
  <c r="N156" i="22"/>
  <c r="M156" i="22"/>
  <c r="L156" i="22"/>
  <c r="K156" i="22"/>
  <c r="J156" i="22"/>
  <c r="I156" i="22"/>
  <c r="H156" i="22"/>
  <c r="G156" i="22"/>
  <c r="F156" i="22"/>
  <c r="E156" i="22"/>
  <c r="D156" i="22"/>
  <c r="C156" i="22"/>
  <c r="B156" i="22"/>
  <c r="A156" i="22"/>
  <c r="P155" i="22"/>
  <c r="O155" i="22"/>
  <c r="N155" i="22"/>
  <c r="M155" i="22"/>
  <c r="L155" i="22"/>
  <c r="K155" i="22"/>
  <c r="J155" i="22"/>
  <c r="I155" i="22"/>
  <c r="H155" i="22"/>
  <c r="G155" i="22"/>
  <c r="F155" i="22"/>
  <c r="E155" i="22"/>
  <c r="D155" i="22"/>
  <c r="C155" i="22"/>
  <c r="B155" i="22"/>
  <c r="A155" i="22"/>
  <c r="P154" i="22"/>
  <c r="O154" i="22"/>
  <c r="N154" i="22"/>
  <c r="M154" i="22"/>
  <c r="L154" i="22"/>
  <c r="K154" i="22"/>
  <c r="J154" i="22"/>
  <c r="I154" i="22"/>
  <c r="H154" i="22"/>
  <c r="G154" i="22"/>
  <c r="F154" i="22"/>
  <c r="E154" i="22"/>
  <c r="D154" i="22"/>
  <c r="C154" i="22"/>
  <c r="B154" i="22"/>
  <c r="A154" i="22"/>
  <c r="P153" i="22"/>
  <c r="O153" i="22"/>
  <c r="N153" i="22"/>
  <c r="M153" i="22"/>
  <c r="L153" i="22"/>
  <c r="K153" i="22"/>
  <c r="J153" i="22"/>
  <c r="I153" i="22"/>
  <c r="H153" i="22"/>
  <c r="G153" i="22"/>
  <c r="F153" i="22"/>
  <c r="E153" i="22"/>
  <c r="D153" i="22"/>
  <c r="C153" i="22"/>
  <c r="B153" i="22"/>
  <c r="A153" i="22"/>
  <c r="P152" i="22"/>
  <c r="O152" i="22"/>
  <c r="N152" i="22"/>
  <c r="M152" i="22"/>
  <c r="L152" i="22"/>
  <c r="K152" i="22"/>
  <c r="J152" i="22"/>
  <c r="I152" i="22"/>
  <c r="H152" i="22"/>
  <c r="G152" i="22"/>
  <c r="F152" i="22"/>
  <c r="E152" i="22"/>
  <c r="D152" i="22"/>
  <c r="C152" i="22"/>
  <c r="B152" i="22"/>
  <c r="A152" i="22"/>
  <c r="P151" i="22"/>
  <c r="O151" i="22"/>
  <c r="N151" i="22"/>
  <c r="M151" i="22"/>
  <c r="L151" i="22"/>
  <c r="K151" i="22"/>
  <c r="J151" i="22"/>
  <c r="I151" i="22"/>
  <c r="H151" i="22"/>
  <c r="G151" i="22"/>
  <c r="F151" i="22"/>
  <c r="E151" i="22"/>
  <c r="D151" i="22"/>
  <c r="C151" i="22"/>
  <c r="B151" i="22"/>
  <c r="A151" i="22"/>
  <c r="P150" i="22"/>
  <c r="O150" i="22"/>
  <c r="N150" i="22"/>
  <c r="M150" i="22"/>
  <c r="L150" i="22"/>
  <c r="K150" i="22"/>
  <c r="J150" i="22"/>
  <c r="I150" i="22"/>
  <c r="H150" i="22"/>
  <c r="G150" i="22"/>
  <c r="E150" i="22"/>
  <c r="D150" i="22"/>
  <c r="B150" i="22"/>
  <c r="A150" i="22"/>
  <c r="P149" i="22"/>
  <c r="O149" i="22"/>
  <c r="N149" i="22"/>
  <c r="M149" i="22"/>
  <c r="L149" i="22"/>
  <c r="K149" i="22"/>
  <c r="J149" i="22"/>
  <c r="I149" i="22"/>
  <c r="H149" i="22"/>
  <c r="G149" i="22"/>
  <c r="F149" i="22"/>
  <c r="E149" i="22"/>
  <c r="D149" i="22"/>
  <c r="C149" i="22"/>
  <c r="B149" i="22"/>
  <c r="A149" i="22"/>
  <c r="B148" i="22"/>
  <c r="A148" i="22"/>
  <c r="P147" i="22"/>
  <c r="O147" i="22"/>
  <c r="N147" i="22"/>
  <c r="M147" i="22"/>
  <c r="L147" i="22"/>
  <c r="K147" i="22"/>
  <c r="J147" i="22"/>
  <c r="I147" i="22"/>
  <c r="H147" i="22"/>
  <c r="G147" i="22"/>
  <c r="F147" i="22"/>
  <c r="E147" i="22"/>
  <c r="D147" i="22"/>
  <c r="C147" i="22"/>
  <c r="B147" i="22"/>
  <c r="A147" i="22"/>
  <c r="P146" i="22"/>
  <c r="O146" i="22"/>
  <c r="N146" i="22"/>
  <c r="M146" i="22"/>
  <c r="L146" i="22"/>
  <c r="K146" i="22"/>
  <c r="J146" i="22"/>
  <c r="I146" i="22"/>
  <c r="H146" i="22"/>
  <c r="G146" i="22"/>
  <c r="F146" i="22"/>
  <c r="E146" i="22"/>
  <c r="D146" i="22"/>
  <c r="C146" i="22"/>
  <c r="B146" i="22"/>
  <c r="A146" i="22"/>
  <c r="P145" i="22"/>
  <c r="O145" i="22"/>
  <c r="N145" i="22"/>
  <c r="M145" i="22"/>
  <c r="L145" i="22"/>
  <c r="K145" i="22"/>
  <c r="J145" i="22"/>
  <c r="I145" i="22"/>
  <c r="H145" i="22"/>
  <c r="G145" i="22"/>
  <c r="F145" i="22"/>
  <c r="E145" i="22"/>
  <c r="D145" i="22"/>
  <c r="C145" i="22"/>
  <c r="B145" i="22"/>
  <c r="A145" i="22"/>
  <c r="P144" i="22"/>
  <c r="O144" i="22"/>
  <c r="N144" i="22"/>
  <c r="M144" i="22"/>
  <c r="L144" i="22"/>
  <c r="K144" i="22"/>
  <c r="J144" i="22"/>
  <c r="I144" i="22"/>
  <c r="H144" i="22"/>
  <c r="G144" i="22"/>
  <c r="F144" i="22"/>
  <c r="E144" i="22"/>
  <c r="D144" i="22"/>
  <c r="C144" i="22"/>
  <c r="B144" i="22"/>
  <c r="A144" i="22"/>
  <c r="P143" i="22"/>
  <c r="O143" i="22"/>
  <c r="N143" i="22"/>
  <c r="M143" i="22"/>
  <c r="L143" i="22"/>
  <c r="K143" i="22"/>
  <c r="J143" i="22"/>
  <c r="I143" i="22"/>
  <c r="H143" i="22"/>
  <c r="G143" i="22"/>
  <c r="F143" i="22"/>
  <c r="E143" i="22"/>
  <c r="D143" i="22"/>
  <c r="C143" i="22"/>
  <c r="B143" i="22"/>
  <c r="A143" i="22"/>
  <c r="P142" i="22"/>
  <c r="O142" i="22"/>
  <c r="N142" i="22"/>
  <c r="M142" i="22"/>
  <c r="L142" i="22"/>
  <c r="K142" i="22"/>
  <c r="J142" i="22"/>
  <c r="I142" i="22"/>
  <c r="H142" i="22"/>
  <c r="G142" i="22"/>
  <c r="F142" i="22"/>
  <c r="E142" i="22"/>
  <c r="D142" i="22"/>
  <c r="C142" i="22"/>
  <c r="B142" i="22"/>
  <c r="A142" i="22"/>
  <c r="B141" i="22"/>
  <c r="A141" i="22"/>
  <c r="P140" i="22"/>
  <c r="O140" i="22"/>
  <c r="N140" i="22"/>
  <c r="M140" i="22"/>
  <c r="L140" i="22"/>
  <c r="K140" i="22"/>
  <c r="J140" i="22"/>
  <c r="I140" i="22"/>
  <c r="H140" i="22"/>
  <c r="G140" i="22"/>
  <c r="F140" i="22"/>
  <c r="E140" i="22"/>
  <c r="D140" i="22"/>
  <c r="C140" i="22"/>
  <c r="B140" i="22"/>
  <c r="A140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C139" i="22"/>
  <c r="B139" i="22"/>
  <c r="A139" i="22"/>
  <c r="B138" i="22"/>
  <c r="A138" i="22"/>
  <c r="P137" i="22"/>
  <c r="O137" i="22"/>
  <c r="N137" i="22"/>
  <c r="M137" i="22"/>
  <c r="L137" i="22"/>
  <c r="K137" i="22"/>
  <c r="J137" i="22"/>
  <c r="I137" i="22"/>
  <c r="H137" i="22"/>
  <c r="G137" i="22"/>
  <c r="F137" i="22"/>
  <c r="E137" i="22"/>
  <c r="D137" i="22"/>
  <c r="C137" i="22"/>
  <c r="B137" i="22"/>
  <c r="A137" i="22"/>
  <c r="P136" i="22"/>
  <c r="O136" i="22"/>
  <c r="N136" i="22"/>
  <c r="M136" i="22"/>
  <c r="L136" i="22"/>
  <c r="K136" i="22"/>
  <c r="J136" i="22"/>
  <c r="I136" i="22"/>
  <c r="H136" i="22"/>
  <c r="G136" i="22"/>
  <c r="F136" i="22"/>
  <c r="E136" i="22"/>
  <c r="D136" i="22"/>
  <c r="C136" i="22"/>
  <c r="B136" i="22"/>
  <c r="A136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B135" i="22"/>
  <c r="A135" i="22"/>
  <c r="P134" i="22"/>
  <c r="O134" i="22"/>
  <c r="N134" i="22"/>
  <c r="M134" i="22"/>
  <c r="L134" i="22"/>
  <c r="K134" i="22"/>
  <c r="J134" i="22"/>
  <c r="I134" i="22"/>
  <c r="H134" i="22"/>
  <c r="G134" i="22"/>
  <c r="F134" i="22"/>
  <c r="E134" i="22"/>
  <c r="D134" i="22"/>
  <c r="C134" i="22"/>
  <c r="B134" i="22"/>
  <c r="A134" i="22"/>
  <c r="P133" i="22"/>
  <c r="O133" i="22"/>
  <c r="N133" i="22"/>
  <c r="M133" i="22"/>
  <c r="L133" i="22"/>
  <c r="K133" i="22"/>
  <c r="J133" i="22"/>
  <c r="I133" i="22"/>
  <c r="H133" i="22"/>
  <c r="G133" i="22"/>
  <c r="F133" i="22"/>
  <c r="E133" i="22"/>
  <c r="D133" i="22"/>
  <c r="C133" i="22"/>
  <c r="B133" i="22"/>
  <c r="A133" i="22"/>
  <c r="P132" i="22"/>
  <c r="O132" i="22"/>
  <c r="N132" i="22"/>
  <c r="M132" i="22"/>
  <c r="L132" i="22"/>
  <c r="K132" i="22"/>
  <c r="J132" i="22"/>
  <c r="I132" i="22"/>
  <c r="H132" i="22"/>
  <c r="G132" i="22"/>
  <c r="F132" i="22"/>
  <c r="E132" i="22"/>
  <c r="D132" i="22"/>
  <c r="C132" i="22"/>
  <c r="B132" i="22"/>
  <c r="A132" i="22"/>
  <c r="P131" i="22"/>
  <c r="O131" i="22"/>
  <c r="N131" i="22"/>
  <c r="M131" i="22"/>
  <c r="L131" i="22"/>
  <c r="K131" i="22"/>
  <c r="J131" i="22"/>
  <c r="I131" i="22"/>
  <c r="H131" i="22"/>
  <c r="G131" i="22"/>
  <c r="F131" i="22"/>
  <c r="E131" i="22"/>
  <c r="D131" i="22"/>
  <c r="C131" i="22"/>
  <c r="B131" i="22"/>
  <c r="A131" i="22"/>
  <c r="P130" i="22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C130" i="22"/>
  <c r="B130" i="22"/>
  <c r="A130" i="22"/>
  <c r="P129" i="22"/>
  <c r="O129" i="22"/>
  <c r="N129" i="22"/>
  <c r="M129" i="22"/>
  <c r="L129" i="22"/>
  <c r="K129" i="22"/>
  <c r="J129" i="22"/>
  <c r="I129" i="22"/>
  <c r="H129" i="22"/>
  <c r="G129" i="22"/>
  <c r="F129" i="22"/>
  <c r="E129" i="22"/>
  <c r="D129" i="22"/>
  <c r="C129" i="22"/>
  <c r="B129" i="22"/>
  <c r="A129" i="22"/>
  <c r="B128" i="22"/>
  <c r="A128" i="22"/>
  <c r="P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B127" i="22"/>
  <c r="A127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B126" i="22"/>
  <c r="A126" i="22"/>
  <c r="P125" i="22"/>
  <c r="O125" i="22"/>
  <c r="N125" i="22"/>
  <c r="M125" i="22"/>
  <c r="L125" i="22"/>
  <c r="K125" i="22"/>
  <c r="J125" i="22"/>
  <c r="I125" i="22"/>
  <c r="H125" i="22"/>
  <c r="G125" i="22"/>
  <c r="F125" i="22"/>
  <c r="E125" i="22"/>
  <c r="D125" i="22"/>
  <c r="C125" i="22"/>
  <c r="B125" i="22"/>
  <c r="A125" i="22"/>
  <c r="P124" i="22"/>
  <c r="O124" i="22"/>
  <c r="N124" i="22"/>
  <c r="M124" i="22"/>
  <c r="L124" i="22"/>
  <c r="K124" i="22"/>
  <c r="J124" i="22"/>
  <c r="I124" i="22"/>
  <c r="H124" i="22"/>
  <c r="G124" i="22"/>
  <c r="F124" i="22"/>
  <c r="E124" i="22"/>
  <c r="D124" i="22"/>
  <c r="C124" i="22"/>
  <c r="B124" i="22"/>
  <c r="A124" i="22"/>
  <c r="B123" i="22"/>
  <c r="A123" i="22"/>
  <c r="P122" i="22"/>
  <c r="O122" i="22"/>
  <c r="N122" i="22"/>
  <c r="M122" i="22"/>
  <c r="L122" i="22"/>
  <c r="K122" i="22"/>
  <c r="J122" i="22"/>
  <c r="I122" i="22"/>
  <c r="H122" i="22"/>
  <c r="G122" i="22"/>
  <c r="E122" i="22"/>
  <c r="D122" i="22"/>
  <c r="B122" i="22"/>
  <c r="A122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C121" i="22"/>
  <c r="B121" i="22"/>
  <c r="A121" i="22"/>
  <c r="P120" i="22"/>
  <c r="O120" i="22"/>
  <c r="N120" i="22"/>
  <c r="M120" i="22"/>
  <c r="L120" i="22"/>
  <c r="K120" i="22"/>
  <c r="J120" i="22"/>
  <c r="I120" i="22"/>
  <c r="H120" i="22"/>
  <c r="G120" i="22"/>
  <c r="F120" i="22"/>
  <c r="E120" i="22"/>
  <c r="D120" i="22"/>
  <c r="C120" i="22"/>
  <c r="B120" i="22"/>
  <c r="A120" i="22"/>
  <c r="P119" i="22"/>
  <c r="O119" i="22"/>
  <c r="N119" i="22"/>
  <c r="M119" i="22"/>
  <c r="L119" i="22"/>
  <c r="K119" i="22"/>
  <c r="J119" i="22"/>
  <c r="I119" i="22"/>
  <c r="H119" i="22"/>
  <c r="G119" i="22"/>
  <c r="F119" i="22"/>
  <c r="E119" i="22"/>
  <c r="D119" i="22"/>
  <c r="C119" i="22"/>
  <c r="B119" i="22"/>
  <c r="A119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B118" i="22"/>
  <c r="A118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C117" i="22"/>
  <c r="B117" i="22"/>
  <c r="A117" i="22"/>
  <c r="P116" i="22"/>
  <c r="O116" i="22"/>
  <c r="N116" i="22"/>
  <c r="M116" i="22"/>
  <c r="L116" i="22"/>
  <c r="K116" i="22"/>
  <c r="J116" i="22"/>
  <c r="I116" i="22"/>
  <c r="H116" i="22"/>
  <c r="G116" i="22"/>
  <c r="F116" i="22"/>
  <c r="E116" i="22"/>
  <c r="D116" i="22"/>
  <c r="C116" i="22"/>
  <c r="B116" i="22"/>
  <c r="A116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C115" i="22"/>
  <c r="B115" i="22"/>
  <c r="A115" i="22"/>
  <c r="P114" i="22"/>
  <c r="O114" i="22"/>
  <c r="N114" i="22"/>
  <c r="M114" i="22"/>
  <c r="L114" i="22"/>
  <c r="K114" i="22"/>
  <c r="J114" i="22"/>
  <c r="I114" i="22"/>
  <c r="H114" i="22"/>
  <c r="G114" i="22"/>
  <c r="E114" i="22"/>
  <c r="D114" i="22"/>
  <c r="B114" i="22"/>
  <c r="A114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C113" i="22"/>
  <c r="B113" i="22"/>
  <c r="A113" i="22"/>
  <c r="B112" i="22"/>
  <c r="A112" i="22"/>
  <c r="B111" i="22"/>
  <c r="A111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B109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A107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B106" i="22"/>
  <c r="A106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B105" i="22"/>
  <c r="A105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B104" i="22"/>
  <c r="A104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B103" i="22"/>
  <c r="A103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B102" i="22"/>
  <c r="A102" i="22"/>
  <c r="B101" i="22"/>
  <c r="A101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A100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A99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A98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A97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A96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A95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A94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A93" i="22"/>
  <c r="P92" i="22"/>
  <c r="O92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A92" i="22"/>
  <c r="B91" i="22"/>
  <c r="A91" i="22"/>
  <c r="P90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A90" i="22"/>
  <c r="P89" i="22"/>
  <c r="O89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A89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A88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A87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A86" i="22"/>
  <c r="B85" i="22"/>
  <c r="A85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A84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A83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A82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A81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A80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A79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A78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A77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A76" i="22"/>
  <c r="B75" i="22"/>
  <c r="A75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A74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A73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A72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A71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A70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A69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A68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A67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A66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A65" i="22"/>
  <c r="B64" i="22"/>
  <c r="A64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B55" i="22"/>
  <c r="A55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B46" i="22"/>
  <c r="A46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B36" i="22"/>
  <c r="A36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A35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B31" i="22"/>
  <c r="A31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B6" i="22"/>
  <c r="A6" i="22"/>
  <c r="P5" i="22"/>
  <c r="N5" i="22"/>
  <c r="L5" i="22"/>
  <c r="J5" i="22"/>
  <c r="H5" i="22"/>
  <c r="F5" i="22"/>
  <c r="D5" i="22"/>
  <c r="C5" i="22"/>
  <c r="C4" i="22"/>
  <c r="F3" i="22"/>
  <c r="C3" i="22"/>
  <c r="F2" i="22"/>
  <c r="E1" i="22"/>
  <c r="C1" i="22"/>
  <c r="B1" i="22"/>
  <c r="F5" i="11"/>
  <c r="H5" i="11"/>
  <c r="J5" i="11"/>
  <c r="L5" i="11"/>
  <c r="N5" i="11"/>
  <c r="P5" i="11"/>
  <c r="D241" i="3"/>
  <c r="R631" i="3"/>
  <c r="S475" i="3"/>
  <c r="D406" i="3"/>
  <c r="T403" i="3"/>
  <c r="S406" i="3"/>
  <c r="E406" i="3" s="1"/>
  <c r="F406" i="3" s="1"/>
  <c r="D63" i="3"/>
  <c r="D64" i="3"/>
  <c r="D62" i="3"/>
  <c r="D55" i="3"/>
  <c r="D346" i="3"/>
  <c r="D70" i="3"/>
  <c r="D332" i="3"/>
  <c r="A21" i="21"/>
  <c r="B21" i="21"/>
  <c r="D188" i="22" l="1"/>
  <c r="E188" i="22"/>
  <c r="B195" i="21"/>
  <c r="B194" i="21"/>
  <c r="B193" i="21"/>
  <c r="B192" i="21"/>
  <c r="B191" i="21"/>
  <c r="D190" i="21"/>
  <c r="C190" i="21"/>
  <c r="B188" i="21"/>
  <c r="B186" i="21"/>
  <c r="C185" i="21"/>
  <c r="D185" i="21" s="1"/>
  <c r="B185" i="21"/>
  <c r="F184" i="21"/>
  <c r="E184" i="21"/>
  <c r="D184" i="21"/>
  <c r="C184" i="21"/>
  <c r="B184" i="21"/>
  <c r="G183" i="21"/>
  <c r="F183" i="21"/>
  <c r="E183" i="21"/>
  <c r="D183" i="21"/>
  <c r="C183" i="21"/>
  <c r="B181" i="21"/>
  <c r="B179" i="21"/>
  <c r="A179" i="21"/>
  <c r="B177" i="21"/>
  <c r="A177" i="21"/>
  <c r="B176" i="21"/>
  <c r="A176" i="21"/>
  <c r="B175" i="21"/>
  <c r="A175" i="21"/>
  <c r="B174" i="21"/>
  <c r="A174" i="21"/>
  <c r="B173" i="21"/>
  <c r="A173" i="21"/>
  <c r="B172" i="21"/>
  <c r="A172" i="21"/>
  <c r="B171" i="21"/>
  <c r="A171" i="21"/>
  <c r="B170" i="21"/>
  <c r="A170" i="21"/>
  <c r="B169" i="21"/>
  <c r="A169" i="21"/>
  <c r="B168" i="21"/>
  <c r="A168" i="21"/>
  <c r="B167" i="21"/>
  <c r="A167" i="21"/>
  <c r="B166" i="21"/>
  <c r="A166" i="21"/>
  <c r="B165" i="21"/>
  <c r="A165" i="21"/>
  <c r="B164" i="21"/>
  <c r="A164" i="21"/>
  <c r="B163" i="21"/>
  <c r="A163" i="21"/>
  <c r="B162" i="21"/>
  <c r="A162" i="21"/>
  <c r="B161" i="21"/>
  <c r="A161" i="21"/>
  <c r="B160" i="21"/>
  <c r="A160" i="21"/>
  <c r="B159" i="21"/>
  <c r="A159" i="21"/>
  <c r="B158" i="21"/>
  <c r="A158" i="21"/>
  <c r="B157" i="21"/>
  <c r="A157" i="21"/>
  <c r="B156" i="21"/>
  <c r="A156" i="21"/>
  <c r="B155" i="21"/>
  <c r="A155" i="21"/>
  <c r="B154" i="21"/>
  <c r="A154" i="21"/>
  <c r="B153" i="21"/>
  <c r="A153" i="21"/>
  <c r="B152" i="21"/>
  <c r="A152" i="21"/>
  <c r="B151" i="21"/>
  <c r="A151" i="21"/>
  <c r="B150" i="21"/>
  <c r="A150" i="21"/>
  <c r="B149" i="21"/>
  <c r="A149" i="21"/>
  <c r="B148" i="21"/>
  <c r="A148" i="21"/>
  <c r="B147" i="21"/>
  <c r="A147" i="21"/>
  <c r="B146" i="21"/>
  <c r="A146" i="21"/>
  <c r="B145" i="21"/>
  <c r="A145" i="21"/>
  <c r="B144" i="21"/>
  <c r="A144" i="21"/>
  <c r="B143" i="21"/>
  <c r="A143" i="21"/>
  <c r="B142" i="21"/>
  <c r="A142" i="21"/>
  <c r="B141" i="21"/>
  <c r="A141" i="21"/>
  <c r="B140" i="21"/>
  <c r="A140" i="21"/>
  <c r="B139" i="21"/>
  <c r="A139" i="21"/>
  <c r="B138" i="21"/>
  <c r="A138" i="21"/>
  <c r="B137" i="21"/>
  <c r="A137" i="21"/>
  <c r="B136" i="21"/>
  <c r="A136" i="21"/>
  <c r="B135" i="21"/>
  <c r="A135" i="21"/>
  <c r="B134" i="21"/>
  <c r="A134" i="21"/>
  <c r="B133" i="21"/>
  <c r="A133" i="21"/>
  <c r="B132" i="21"/>
  <c r="A132" i="21"/>
  <c r="B131" i="21"/>
  <c r="A131" i="21"/>
  <c r="B130" i="21"/>
  <c r="A130" i="21"/>
  <c r="B129" i="21"/>
  <c r="A129" i="21"/>
  <c r="B128" i="21"/>
  <c r="A128" i="21"/>
  <c r="B127" i="21"/>
  <c r="A127" i="21"/>
  <c r="B126" i="21"/>
  <c r="A126" i="21"/>
  <c r="B125" i="21"/>
  <c r="A125" i="21"/>
  <c r="B124" i="21"/>
  <c r="A124" i="21"/>
  <c r="B123" i="21"/>
  <c r="A123" i="21"/>
  <c r="B122" i="21"/>
  <c r="A122" i="21"/>
  <c r="B121" i="21"/>
  <c r="A121" i="21"/>
  <c r="B120" i="21"/>
  <c r="A120" i="21"/>
  <c r="B119" i="21"/>
  <c r="A119" i="21"/>
  <c r="B118" i="21"/>
  <c r="A118" i="21"/>
  <c r="B117" i="21"/>
  <c r="A117" i="21"/>
  <c r="B116" i="21"/>
  <c r="A116" i="21"/>
  <c r="B115" i="21"/>
  <c r="A115" i="21"/>
  <c r="B114" i="21"/>
  <c r="A114" i="21"/>
  <c r="B113" i="21"/>
  <c r="A113" i="21"/>
  <c r="B112" i="21"/>
  <c r="A112" i="21"/>
  <c r="B111" i="21"/>
  <c r="A111" i="21"/>
  <c r="B110" i="21"/>
  <c r="A110" i="21"/>
  <c r="B109" i="21"/>
  <c r="A109" i="21"/>
  <c r="B108" i="21"/>
  <c r="A108" i="21"/>
  <c r="B106" i="21"/>
  <c r="B104" i="21"/>
  <c r="A104" i="21"/>
  <c r="B103" i="21"/>
  <c r="A103" i="21"/>
  <c r="B102" i="21"/>
  <c r="A102" i="21"/>
  <c r="B101" i="21"/>
  <c r="A101" i="21"/>
  <c r="B100" i="21"/>
  <c r="A100" i="21"/>
  <c r="B99" i="21"/>
  <c r="A99" i="21"/>
  <c r="B98" i="21"/>
  <c r="A98" i="21"/>
  <c r="B97" i="21"/>
  <c r="A97" i="21"/>
  <c r="B96" i="21"/>
  <c r="A96" i="21"/>
  <c r="B95" i="21"/>
  <c r="A95" i="21"/>
  <c r="B94" i="21"/>
  <c r="A94" i="21"/>
  <c r="B93" i="21"/>
  <c r="A93" i="21"/>
  <c r="B92" i="21"/>
  <c r="A92" i="21"/>
  <c r="B91" i="21"/>
  <c r="A91" i="21"/>
  <c r="B90" i="21"/>
  <c r="A90" i="21"/>
  <c r="B89" i="21"/>
  <c r="A89" i="21"/>
  <c r="B88" i="21"/>
  <c r="A88" i="21"/>
  <c r="B87" i="21"/>
  <c r="A87" i="21"/>
  <c r="B86" i="21"/>
  <c r="A86" i="21"/>
  <c r="B85" i="21"/>
  <c r="A85" i="21"/>
  <c r="B84" i="21"/>
  <c r="A84" i="21"/>
  <c r="B83" i="21"/>
  <c r="A83" i="21"/>
  <c r="B82" i="21"/>
  <c r="A82" i="21"/>
  <c r="B81" i="21"/>
  <c r="A81" i="21"/>
  <c r="B80" i="21"/>
  <c r="A80" i="21"/>
  <c r="B79" i="21"/>
  <c r="A79" i="21"/>
  <c r="B78" i="21"/>
  <c r="A78" i="21"/>
  <c r="B77" i="21"/>
  <c r="A77" i="21"/>
  <c r="B76" i="21"/>
  <c r="A76" i="21"/>
  <c r="B75" i="21"/>
  <c r="A75" i="21"/>
  <c r="B74" i="21"/>
  <c r="A74" i="21"/>
  <c r="B73" i="21"/>
  <c r="A73" i="21"/>
  <c r="B72" i="21"/>
  <c r="A72" i="21"/>
  <c r="B71" i="21"/>
  <c r="A71" i="21"/>
  <c r="B70" i="21"/>
  <c r="A70" i="21"/>
  <c r="B69" i="21"/>
  <c r="A69" i="21"/>
  <c r="B68" i="21"/>
  <c r="A68" i="21"/>
  <c r="B67" i="21"/>
  <c r="A67" i="21"/>
  <c r="B66" i="21"/>
  <c r="A66" i="21"/>
  <c r="B65" i="21"/>
  <c r="A65" i="21"/>
  <c r="B64" i="21"/>
  <c r="A64" i="21"/>
  <c r="B63" i="21"/>
  <c r="A63" i="21"/>
  <c r="B62" i="21"/>
  <c r="A62" i="21"/>
  <c r="B61" i="21"/>
  <c r="A61" i="21"/>
  <c r="B60" i="21"/>
  <c r="A60" i="21"/>
  <c r="B59" i="21"/>
  <c r="A59" i="21"/>
  <c r="B58" i="21"/>
  <c r="A58" i="21"/>
  <c r="B57" i="21"/>
  <c r="A57" i="21"/>
  <c r="B56" i="21"/>
  <c r="A56" i="21"/>
  <c r="B55" i="21"/>
  <c r="A55" i="21"/>
  <c r="B54" i="21"/>
  <c r="A54" i="21"/>
  <c r="B53" i="21"/>
  <c r="A53" i="21"/>
  <c r="B52" i="21"/>
  <c r="A52" i="21"/>
  <c r="B51" i="21"/>
  <c r="A51" i="21"/>
  <c r="N50" i="21"/>
  <c r="L50" i="21"/>
  <c r="J50" i="21"/>
  <c r="H50" i="21"/>
  <c r="F50" i="21"/>
  <c r="B50" i="21"/>
  <c r="A50" i="21"/>
  <c r="B49" i="21"/>
  <c r="A49" i="21"/>
  <c r="B48" i="21"/>
  <c r="A48" i="21"/>
  <c r="B47" i="21"/>
  <c r="A47" i="21"/>
  <c r="B46" i="21"/>
  <c r="A46" i="21"/>
  <c r="B45" i="21"/>
  <c r="A45" i="21"/>
  <c r="B44" i="21"/>
  <c r="A44" i="21"/>
  <c r="B43" i="21"/>
  <c r="A43" i="21"/>
  <c r="B42" i="21"/>
  <c r="A42" i="21"/>
  <c r="B41" i="21"/>
  <c r="A41" i="21"/>
  <c r="B40" i="21"/>
  <c r="A40" i="21"/>
  <c r="B39" i="21"/>
  <c r="A39" i="21"/>
  <c r="B38" i="21"/>
  <c r="A38" i="21"/>
  <c r="B37" i="21"/>
  <c r="A37" i="21"/>
  <c r="B36" i="21"/>
  <c r="A36" i="21"/>
  <c r="B35" i="21"/>
  <c r="A35" i="21"/>
  <c r="B34" i="21"/>
  <c r="A34" i="21"/>
  <c r="B33" i="21"/>
  <c r="A33" i="21"/>
  <c r="A32" i="21"/>
  <c r="B31" i="21"/>
  <c r="A31" i="21"/>
  <c r="B30" i="21"/>
  <c r="A30" i="21"/>
  <c r="B29" i="21"/>
  <c r="A29" i="21"/>
  <c r="B28" i="21"/>
  <c r="A28" i="21"/>
  <c r="B27" i="21"/>
  <c r="A27" i="21"/>
  <c r="J26" i="21"/>
  <c r="H26" i="21"/>
  <c r="B26" i="21"/>
  <c r="A26" i="21"/>
  <c r="J25" i="21"/>
  <c r="H25" i="21"/>
  <c r="B25" i="21"/>
  <c r="A25" i="21"/>
  <c r="J24" i="21"/>
  <c r="H24" i="21"/>
  <c r="B24" i="21"/>
  <c r="A24" i="21"/>
  <c r="J23" i="21"/>
  <c r="H23" i="21"/>
  <c r="B23" i="21"/>
  <c r="A23" i="21"/>
  <c r="J22" i="21"/>
  <c r="H22" i="21"/>
  <c r="B22" i="21"/>
  <c r="A22" i="21"/>
  <c r="J21" i="21"/>
  <c r="H21" i="21"/>
  <c r="J20" i="21"/>
  <c r="H20" i="21"/>
  <c r="B20" i="21"/>
  <c r="A20" i="21"/>
  <c r="J19" i="21"/>
  <c r="H19" i="21"/>
  <c r="B19" i="21"/>
  <c r="A19" i="21"/>
  <c r="J18" i="21"/>
  <c r="H18" i="21"/>
  <c r="B18" i="21"/>
  <c r="A18" i="21"/>
  <c r="J17" i="21"/>
  <c r="H17" i="21"/>
  <c r="B17" i="21"/>
  <c r="A17" i="21"/>
  <c r="N16" i="21"/>
  <c r="J16" i="21"/>
  <c r="H16" i="21"/>
  <c r="B16" i="21"/>
  <c r="A16" i="21"/>
  <c r="N15" i="21"/>
  <c r="J15" i="21"/>
  <c r="H15" i="21"/>
  <c r="B15" i="21"/>
  <c r="A15" i="21"/>
  <c r="H14" i="21"/>
  <c r="B14" i="21"/>
  <c r="A14" i="21"/>
  <c r="H13" i="21"/>
  <c r="B13" i="21"/>
  <c r="A13" i="21"/>
  <c r="H12" i="21"/>
  <c r="B12" i="21"/>
  <c r="A12" i="21"/>
  <c r="J11" i="21"/>
  <c r="B11" i="21"/>
  <c r="A11" i="21"/>
  <c r="J10" i="21"/>
  <c r="B10" i="21"/>
  <c r="A10" i="21"/>
  <c r="J9" i="21"/>
  <c r="B9" i="21"/>
  <c r="A9" i="21"/>
  <c r="B8" i="21"/>
  <c r="A8" i="21"/>
  <c r="B7" i="21"/>
  <c r="A7" i="21"/>
  <c r="B6" i="21"/>
  <c r="A6" i="21"/>
  <c r="P5" i="21"/>
  <c r="N5" i="21"/>
  <c r="L5" i="21"/>
  <c r="J5" i="21"/>
  <c r="H5" i="21"/>
  <c r="F5" i="21"/>
  <c r="C4" i="21"/>
  <c r="D3" i="21"/>
  <c r="C3" i="21"/>
  <c r="D2" i="21"/>
  <c r="E1" i="21"/>
  <c r="C1" i="21"/>
  <c r="B1" i="21"/>
  <c r="E185" i="21" l="1"/>
  <c r="F185" i="21"/>
  <c r="D217" i="3"/>
  <c r="N213" i="3"/>
  <c r="J54" i="21" s="1"/>
  <c r="C18" i="20" l="1"/>
  <c r="C19" i="20"/>
  <c r="C20" i="20"/>
  <c r="C21" i="20"/>
  <c r="C23" i="20"/>
  <c r="C24" i="20"/>
  <c r="C25" i="20"/>
  <c r="C26" i="20"/>
  <c r="C17" i="20"/>
  <c r="D681" i="3" l="1"/>
  <c r="K488" i="3"/>
  <c r="H126" i="21" s="1"/>
  <c r="D682" i="3"/>
  <c r="D680" i="3"/>
  <c r="D679" i="3"/>
  <c r="D675" i="3"/>
  <c r="D674" i="3"/>
  <c r="D673" i="3"/>
  <c r="D669" i="3"/>
  <c r="D665" i="3"/>
  <c r="D659" i="3"/>
  <c r="D658" i="3"/>
  <c r="D654" i="3"/>
  <c r="D652" i="3" s="1"/>
  <c r="D650" i="3"/>
  <c r="D644" i="3"/>
  <c r="D640" i="3"/>
  <c r="D636" i="3"/>
  <c r="D632" i="3"/>
  <c r="D631" i="3"/>
  <c r="D630" i="3"/>
  <c r="D629" i="3"/>
  <c r="D628" i="3"/>
  <c r="D627" i="3"/>
  <c r="D626" i="3"/>
  <c r="D622" i="3"/>
  <c r="D621" i="3"/>
  <c r="D615" i="3"/>
  <c r="D606" i="3"/>
  <c r="D602" i="3"/>
  <c r="D601" i="3"/>
  <c r="D600" i="3"/>
  <c r="D596" i="3"/>
  <c r="D595" i="3"/>
  <c r="D594" i="3"/>
  <c r="D590" i="3"/>
  <c r="D586" i="3"/>
  <c r="D582" i="3"/>
  <c r="D578" i="3"/>
  <c r="D574" i="3"/>
  <c r="D566" i="3"/>
  <c r="D560" i="3"/>
  <c r="D556" i="3"/>
  <c r="D552" i="3"/>
  <c r="D551" i="3"/>
  <c r="D547" i="3"/>
  <c r="D543" i="3"/>
  <c r="D539" i="3"/>
  <c r="D533" i="3"/>
  <c r="D527" i="3"/>
  <c r="D523" i="3"/>
  <c r="D519" i="3"/>
  <c r="D518" i="3"/>
  <c r="D514" i="3"/>
  <c r="D502" i="3"/>
  <c r="D498" i="3"/>
  <c r="D497" i="3"/>
  <c r="D496" i="3"/>
  <c r="D492" i="3"/>
  <c r="D491" i="3"/>
  <c r="D490" i="3"/>
  <c r="D484" i="3"/>
  <c r="D483" i="3"/>
  <c r="D479" i="3"/>
  <c r="D475" i="3"/>
  <c r="D474" i="3"/>
  <c r="D473" i="3"/>
  <c r="D467" i="3"/>
  <c r="D466" i="3"/>
  <c r="D465" i="3"/>
  <c r="D461" i="3"/>
  <c r="D457" i="3"/>
  <c r="D456" i="3"/>
  <c r="D455" i="3"/>
  <c r="D454" i="3"/>
  <c r="D453" i="3"/>
  <c r="D449" i="3"/>
  <c r="D448" i="3"/>
  <c r="D447" i="3"/>
  <c r="D439" i="3"/>
  <c r="D429" i="3"/>
  <c r="D428" i="3"/>
  <c r="D427" i="3"/>
  <c r="D426" i="3"/>
  <c r="D425" i="3"/>
  <c r="D424" i="3"/>
  <c r="D423" i="3"/>
  <c r="D422" i="3"/>
  <c r="D421" i="3"/>
  <c r="F421" i="3" s="1"/>
  <c r="D419" i="3"/>
  <c r="D418" i="3"/>
  <c r="D417" i="3"/>
  <c r="D413" i="3"/>
  <c r="D412" i="3"/>
  <c r="D411" i="3"/>
  <c r="D410" i="3"/>
  <c r="D405" i="3"/>
  <c r="D403" i="3" s="1"/>
  <c r="D401" i="3"/>
  <c r="D397" i="3"/>
  <c r="D391" i="3"/>
  <c r="D387" i="3"/>
  <c r="D386" i="3"/>
  <c r="D382" i="3"/>
  <c r="F382" i="3" s="1"/>
  <c r="D381" i="3"/>
  <c r="D379" i="3" s="1"/>
  <c r="C94" i="21" s="1"/>
  <c r="D377" i="3"/>
  <c r="D373" i="3"/>
  <c r="D369" i="3"/>
  <c r="D365" i="3"/>
  <c r="D361" i="3"/>
  <c r="N379" i="3"/>
  <c r="J94" i="21" s="1"/>
  <c r="D355" i="3"/>
  <c r="D354" i="3"/>
  <c r="D353" i="3"/>
  <c r="D352" i="3"/>
  <c r="D348" i="3"/>
  <c r="D347" i="3"/>
  <c r="D342" i="3"/>
  <c r="D341" i="3"/>
  <c r="D340" i="3"/>
  <c r="D339" i="3"/>
  <c r="D338" i="3"/>
  <c r="D337" i="3"/>
  <c r="D336" i="3"/>
  <c r="D305" i="3"/>
  <c r="D306" i="3"/>
  <c r="D326" i="3"/>
  <c r="D322" i="3"/>
  <c r="D318" i="3"/>
  <c r="D314" i="3"/>
  <c r="D310" i="3"/>
  <c r="D301" i="3"/>
  <c r="D297" i="3"/>
  <c r="D296" i="3"/>
  <c r="D295" i="3"/>
  <c r="D294" i="3"/>
  <c r="N303" i="3"/>
  <c r="J75" i="21" s="1"/>
  <c r="D288" i="3"/>
  <c r="D284" i="3"/>
  <c r="D280" i="3"/>
  <c r="D276" i="3"/>
  <c r="D275" i="3"/>
  <c r="D271" i="3"/>
  <c r="D267" i="3"/>
  <c r="D263" i="3"/>
  <c r="D262" i="3"/>
  <c r="D258" i="3"/>
  <c r="D254" i="3"/>
  <c r="D253" i="3"/>
  <c r="D243" i="3"/>
  <c r="D242" i="3"/>
  <c r="D240" i="3"/>
  <c r="D235" i="3"/>
  <c r="D231" i="3"/>
  <c r="D230" i="3"/>
  <c r="D226" i="3"/>
  <c r="D221" i="3"/>
  <c r="D216" i="3"/>
  <c r="D215" i="3"/>
  <c r="D211" i="3"/>
  <c r="D205" i="3"/>
  <c r="D201" i="3"/>
  <c r="D197" i="3"/>
  <c r="D196" i="3"/>
  <c r="D192" i="3"/>
  <c r="D188" i="3"/>
  <c r="D180" i="3"/>
  <c r="D174" i="3"/>
  <c r="D173" i="3"/>
  <c r="D169" i="3"/>
  <c r="D168" i="3"/>
  <c r="D164" i="3"/>
  <c r="D163" i="3"/>
  <c r="D159" i="3"/>
  <c r="D158" i="3"/>
  <c r="D157" i="3"/>
  <c r="D153" i="3"/>
  <c r="D152" i="3"/>
  <c r="D151" i="3"/>
  <c r="D147" i="3"/>
  <c r="D143" i="3"/>
  <c r="D142" i="3"/>
  <c r="D141" i="3"/>
  <c r="D137" i="3"/>
  <c r="D136" i="3"/>
  <c r="D135" i="3"/>
  <c r="W171" i="3"/>
  <c r="P41" i="21" s="1"/>
  <c r="T166" i="3"/>
  <c r="N40" i="21" s="1"/>
  <c r="T161" i="3"/>
  <c r="N39" i="21" s="1"/>
  <c r="Q155" i="3"/>
  <c r="L38" i="21" s="1"/>
  <c r="D129" i="3"/>
  <c r="D125" i="3"/>
  <c r="D120" i="3"/>
  <c r="D114" i="3"/>
  <c r="D113" i="3"/>
  <c r="D112" i="3"/>
  <c r="D108" i="3"/>
  <c r="D104" i="3"/>
  <c r="D99" i="3"/>
  <c r="D95" i="3"/>
  <c r="D91" i="3"/>
  <c r="D90" i="3"/>
  <c r="D86" i="3"/>
  <c r="D82" i="3"/>
  <c r="D81" i="3"/>
  <c r="D80" i="3"/>
  <c r="D79" i="3"/>
  <c r="D75" i="3"/>
  <c r="D74" i="3"/>
  <c r="D69" i="3"/>
  <c r="D65" i="3"/>
  <c r="D61" i="3"/>
  <c r="D60" i="3"/>
  <c r="D59" i="3"/>
  <c r="D54" i="3"/>
  <c r="D53" i="3"/>
  <c r="D52" i="3"/>
  <c r="D48" i="3"/>
  <c r="D44" i="3"/>
  <c r="D40" i="3"/>
  <c r="D39" i="3"/>
  <c r="D38" i="3"/>
  <c r="D37" i="3"/>
  <c r="D36" i="3"/>
  <c r="D35" i="3"/>
  <c r="D27" i="3"/>
  <c r="D23" i="3"/>
  <c r="D19" i="3"/>
  <c r="D15" i="3"/>
  <c r="D14" i="3"/>
  <c r="D13" i="3"/>
  <c r="D12" i="3"/>
  <c r="D11" i="3"/>
  <c r="N33" i="3"/>
  <c r="J12" i="21" s="1"/>
  <c r="N17" i="3"/>
  <c r="J8" i="21" s="1"/>
  <c r="Q50" i="3"/>
  <c r="L15" i="21" s="1"/>
  <c r="Q57" i="3"/>
  <c r="L16" i="21" s="1"/>
  <c r="Q67" i="3"/>
  <c r="L17" i="21" s="1"/>
  <c r="Q72" i="3"/>
  <c r="L18" i="21" s="1"/>
  <c r="Q77" i="3"/>
  <c r="L19" i="21" s="1"/>
  <c r="Q84" i="3"/>
  <c r="L20" i="21" s="1"/>
  <c r="Q88" i="3"/>
  <c r="L21" i="21" s="1"/>
  <c r="Q93" i="3"/>
  <c r="L22" i="21" s="1"/>
  <c r="Q97" i="3"/>
  <c r="L23" i="21" s="1"/>
  <c r="Q102" i="3"/>
  <c r="L24" i="21" s="1"/>
  <c r="Q106" i="3"/>
  <c r="L25" i="21" s="1"/>
  <c r="Q110" i="3"/>
  <c r="L26" i="21" s="1"/>
  <c r="H110" i="3"/>
  <c r="F26" i="21" s="1"/>
  <c r="H106" i="3"/>
  <c r="F25" i="21" s="1"/>
  <c r="H102" i="3"/>
  <c r="F24" i="21" s="1"/>
  <c r="H97" i="3"/>
  <c r="F23" i="21" s="1"/>
  <c r="H93" i="3"/>
  <c r="F22" i="21" s="1"/>
  <c r="H88" i="3"/>
  <c r="F21" i="21" s="1"/>
  <c r="H84" i="3"/>
  <c r="F20" i="21" s="1"/>
  <c r="H77" i="3"/>
  <c r="F19" i="21" s="1"/>
  <c r="H72" i="3"/>
  <c r="F18" i="21" s="1"/>
  <c r="H50" i="3"/>
  <c r="F15" i="21" s="1"/>
  <c r="H46" i="3"/>
  <c r="F14" i="21" s="1"/>
  <c r="H42" i="3"/>
  <c r="F13" i="21" s="1"/>
  <c r="H33" i="3"/>
  <c r="F12" i="21" s="1"/>
  <c r="H29" i="3"/>
  <c r="F11" i="21" s="1"/>
  <c r="H25" i="3"/>
  <c r="F10" i="21" s="1"/>
  <c r="H21" i="3"/>
  <c r="F9" i="21" s="1"/>
  <c r="H17" i="3"/>
  <c r="F8" i="21" s="1"/>
  <c r="H57" i="3"/>
  <c r="F16" i="21" s="1"/>
  <c r="H67" i="3"/>
  <c r="F17" i="21" s="1"/>
  <c r="G11" i="3"/>
  <c r="G12" i="3"/>
  <c r="G14" i="3"/>
  <c r="G15" i="3"/>
  <c r="G23" i="3"/>
  <c r="G27" i="3"/>
  <c r="G31" i="3"/>
  <c r="G44" i="3"/>
  <c r="G48" i="3"/>
  <c r="G52" i="3"/>
  <c r="D415" i="3" l="1"/>
  <c r="D213" i="3"/>
  <c r="C54" i="21" s="1"/>
  <c r="D303" i="3"/>
  <c r="C75" i="21" s="1"/>
  <c r="D292" i="3"/>
  <c r="C73" i="21" s="1"/>
  <c r="F306" i="3"/>
  <c r="U421" i="3" l="1"/>
  <c r="X421" i="3"/>
  <c r="N415" i="3"/>
  <c r="J103" i="21" s="1"/>
  <c r="Q11" i="10" l="1"/>
  <c r="G95" i="3" l="1"/>
  <c r="J180" i="3"/>
  <c r="C88" i="14"/>
  <c r="Q513" i="3" l="1"/>
  <c r="D513" i="3" s="1"/>
  <c r="Q512" i="3"/>
  <c r="D512" i="3" s="1"/>
  <c r="Q508" i="3"/>
  <c r="D508" i="3" s="1"/>
  <c r="D507" i="3"/>
  <c r="D506" i="3"/>
  <c r="G288" i="3" l="1"/>
  <c r="I288" i="3" s="1"/>
  <c r="X288" i="3"/>
  <c r="U288" i="3"/>
  <c r="R288" i="3"/>
  <c r="O288" i="3"/>
  <c r="L288" i="3"/>
  <c r="W286" i="3"/>
  <c r="V286" i="3"/>
  <c r="T286" i="3"/>
  <c r="S286" i="3"/>
  <c r="Q286" i="3"/>
  <c r="P286" i="3"/>
  <c r="R286" i="3" s="1"/>
  <c r="N286" i="3"/>
  <c r="M286" i="3"/>
  <c r="O286" i="3" s="1"/>
  <c r="K286" i="3"/>
  <c r="J286" i="3"/>
  <c r="H286" i="3"/>
  <c r="D286" i="3"/>
  <c r="G121" i="3"/>
  <c r="S120" i="3"/>
  <c r="V294" i="3"/>
  <c r="V292" i="3" s="1"/>
  <c r="V640" i="3"/>
  <c r="D111" i="14"/>
  <c r="M305" i="3"/>
  <c r="U286" i="3" l="1"/>
  <c r="X286" i="3"/>
  <c r="L286" i="3"/>
  <c r="G286" i="3"/>
  <c r="I286" i="3" s="1"/>
  <c r="E288" i="3"/>
  <c r="F288" i="3" s="1"/>
  <c r="F286" i="3" s="1"/>
  <c r="S673" i="3"/>
  <c r="G621" i="3"/>
  <c r="S600" i="3"/>
  <c r="S594" i="3"/>
  <c r="S602" i="3"/>
  <c r="S595" i="3"/>
  <c r="S551" i="3"/>
  <c r="V527" i="3"/>
  <c r="S519" i="3"/>
  <c r="S518" i="3"/>
  <c r="P508" i="3"/>
  <c r="M498" i="3"/>
  <c r="J492" i="3"/>
  <c r="V484" i="3"/>
  <c r="V479" i="3"/>
  <c r="S474" i="3"/>
  <c r="J449" i="3"/>
  <c r="M448" i="3"/>
  <c r="J447" i="3"/>
  <c r="G439" i="3"/>
  <c r="J258" i="3"/>
  <c r="G355" i="3"/>
  <c r="E355" i="3" s="1"/>
  <c r="F355" i="3" s="1"/>
  <c r="J353" i="3"/>
  <c r="L353" i="3" s="1"/>
  <c r="V352" i="3"/>
  <c r="X354" i="3"/>
  <c r="U354" i="3"/>
  <c r="R354" i="3"/>
  <c r="O354" i="3"/>
  <c r="L354" i="3"/>
  <c r="I354" i="3"/>
  <c r="E354" i="3"/>
  <c r="F354" i="3" s="1"/>
  <c r="D350" i="3"/>
  <c r="C86" i="21" s="1"/>
  <c r="X355" i="3"/>
  <c r="U355" i="3"/>
  <c r="R355" i="3"/>
  <c r="O355" i="3"/>
  <c r="L355" i="3"/>
  <c r="X353" i="3"/>
  <c r="U353" i="3"/>
  <c r="R353" i="3"/>
  <c r="O353" i="3"/>
  <c r="I353" i="3"/>
  <c r="M427" i="3"/>
  <c r="S425" i="3"/>
  <c r="S424" i="3"/>
  <c r="S418" i="3"/>
  <c r="U418" i="3" s="1"/>
  <c r="X418" i="3"/>
  <c r="R418" i="3"/>
  <c r="O418" i="3"/>
  <c r="L418" i="3"/>
  <c r="I418" i="3"/>
  <c r="U419" i="3"/>
  <c r="J419" i="3"/>
  <c r="M412" i="3"/>
  <c r="S411" i="3"/>
  <c r="S405" i="3"/>
  <c r="V391" i="3"/>
  <c r="P387" i="3"/>
  <c r="P386" i="3"/>
  <c r="M381" i="3"/>
  <c r="S373" i="3"/>
  <c r="M365" i="3"/>
  <c r="S338" i="3"/>
  <c r="V337" i="3"/>
  <c r="D238" i="3"/>
  <c r="C59" i="21" s="1"/>
  <c r="G238" i="3"/>
  <c r="H238" i="3"/>
  <c r="F59" i="21" s="1"/>
  <c r="J238" i="3"/>
  <c r="K238" i="3"/>
  <c r="H59" i="21" s="1"/>
  <c r="M238" i="3"/>
  <c r="N238" i="3"/>
  <c r="J59" i="21" s="1"/>
  <c r="P238" i="3"/>
  <c r="Q238" i="3"/>
  <c r="L59" i="21" s="1"/>
  <c r="S238" i="3"/>
  <c r="T238" i="3"/>
  <c r="N59" i="21" s="1"/>
  <c r="W238" i="3"/>
  <c r="P59" i="21" s="1"/>
  <c r="I240" i="3"/>
  <c r="L240" i="3"/>
  <c r="O240" i="3"/>
  <c r="R240" i="3"/>
  <c r="U240" i="3"/>
  <c r="V240" i="3"/>
  <c r="E240" i="3" s="1"/>
  <c r="F240" i="3" s="1"/>
  <c r="E241" i="3"/>
  <c r="F241" i="3" s="1"/>
  <c r="I241" i="3"/>
  <c r="L241" i="3"/>
  <c r="O241" i="3"/>
  <c r="R241" i="3"/>
  <c r="U241" i="3"/>
  <c r="X241" i="3"/>
  <c r="E242" i="3"/>
  <c r="F242" i="3" s="1"/>
  <c r="I242" i="3"/>
  <c r="L242" i="3"/>
  <c r="O242" i="3"/>
  <c r="R242" i="3"/>
  <c r="U242" i="3"/>
  <c r="X242" i="3"/>
  <c r="I243" i="3"/>
  <c r="L243" i="3"/>
  <c r="O243" i="3"/>
  <c r="R243" i="3"/>
  <c r="U243" i="3"/>
  <c r="V243" i="3"/>
  <c r="E243" i="3" s="1"/>
  <c r="F243" i="3" s="1"/>
  <c r="D209" i="3"/>
  <c r="C53" i="21" s="1"/>
  <c r="G209" i="3"/>
  <c r="H209" i="3"/>
  <c r="F53" i="21" s="1"/>
  <c r="K209" i="3"/>
  <c r="H53" i="21" s="1"/>
  <c r="M209" i="3"/>
  <c r="N209" i="3"/>
  <c r="J53" i="21" s="1"/>
  <c r="P209" i="3"/>
  <c r="Q209" i="3"/>
  <c r="L53" i="21" s="1"/>
  <c r="S209" i="3"/>
  <c r="T209" i="3"/>
  <c r="N53" i="21" s="1"/>
  <c r="V209" i="3"/>
  <c r="W209" i="3"/>
  <c r="P53" i="21" s="1"/>
  <c r="I211" i="3"/>
  <c r="J211" i="3"/>
  <c r="E211" i="3" s="1"/>
  <c r="F211" i="3" s="1"/>
  <c r="F209" i="3" s="1"/>
  <c r="O211" i="3"/>
  <c r="R211" i="3"/>
  <c r="U211" i="3"/>
  <c r="X211" i="3"/>
  <c r="G213" i="3"/>
  <c r="H213" i="3"/>
  <c r="F54" i="21" s="1"/>
  <c r="J213" i="3"/>
  <c r="K213" i="3"/>
  <c r="H54" i="21" s="1"/>
  <c r="P213" i="3"/>
  <c r="Q213" i="3"/>
  <c r="L54" i="21" s="1"/>
  <c r="S213" i="3"/>
  <c r="T213" i="3"/>
  <c r="N54" i="21" s="1"/>
  <c r="V213" i="3"/>
  <c r="W213" i="3"/>
  <c r="P54" i="21" s="1"/>
  <c r="X294" i="3"/>
  <c r="U294" i="3"/>
  <c r="R294" i="3"/>
  <c r="O294" i="3"/>
  <c r="L294" i="3"/>
  <c r="I294" i="3"/>
  <c r="G336" i="3"/>
  <c r="G332" i="3"/>
  <c r="P310" i="3"/>
  <c r="M297" i="3"/>
  <c r="M292" i="3" s="1"/>
  <c r="S296" i="3"/>
  <c r="S295" i="3"/>
  <c r="S280" i="3"/>
  <c r="S275" i="3"/>
  <c r="S231" i="3"/>
  <c r="S230" i="3"/>
  <c r="P222" i="3"/>
  <c r="P221" i="3"/>
  <c r="M216" i="3"/>
  <c r="M213" i="3" s="1"/>
  <c r="M184" i="3"/>
  <c r="V173" i="3"/>
  <c r="S169" i="3"/>
  <c r="S164" i="3"/>
  <c r="P158" i="3"/>
  <c r="P153" i="3"/>
  <c r="P152" i="3"/>
  <c r="P151" i="3"/>
  <c r="M143" i="3"/>
  <c r="M142" i="3"/>
  <c r="M141" i="3"/>
  <c r="J137" i="3"/>
  <c r="J136" i="3"/>
  <c r="J135" i="3"/>
  <c r="V129" i="3"/>
  <c r="M114" i="3"/>
  <c r="G112" i="3"/>
  <c r="G104" i="3"/>
  <c r="G99" i="3"/>
  <c r="G90" i="3"/>
  <c r="M69" i="3"/>
  <c r="M61" i="3"/>
  <c r="S59" i="3"/>
  <c r="G55" i="3"/>
  <c r="E55" i="3" s="1"/>
  <c r="G54" i="3"/>
  <c r="G53" i="3"/>
  <c r="P39" i="3"/>
  <c r="S36" i="3"/>
  <c r="E286" i="3" l="1"/>
  <c r="I355" i="3"/>
  <c r="E353" i="3"/>
  <c r="F353" i="3" s="1"/>
  <c r="L238" i="3"/>
  <c r="E418" i="3"/>
  <c r="F418" i="3" s="1"/>
  <c r="O238" i="3"/>
  <c r="X243" i="3"/>
  <c r="F238" i="3"/>
  <c r="U238" i="3"/>
  <c r="R238" i="3"/>
  <c r="V238" i="3"/>
  <c r="X238" i="3" s="1"/>
  <c r="O209" i="3"/>
  <c r="X240" i="3"/>
  <c r="I238" i="3"/>
  <c r="U213" i="3"/>
  <c r="I213" i="3"/>
  <c r="X213" i="3"/>
  <c r="R213" i="3"/>
  <c r="L213" i="3"/>
  <c r="X209" i="3"/>
  <c r="U209" i="3"/>
  <c r="R209" i="3"/>
  <c r="O213" i="3"/>
  <c r="E213" i="3"/>
  <c r="J209" i="3"/>
  <c r="L209" i="3" s="1"/>
  <c r="L211" i="3"/>
  <c r="I209" i="3"/>
  <c r="E294" i="3"/>
  <c r="F294" i="3" s="1"/>
  <c r="D5" i="7"/>
  <c r="E238" i="3" l="1"/>
  <c r="E209" i="3"/>
  <c r="E552" i="3"/>
  <c r="K445" i="3"/>
  <c r="H112" i="21" s="1"/>
  <c r="J445" i="3"/>
  <c r="X449" i="3"/>
  <c r="U449" i="3"/>
  <c r="R449" i="3"/>
  <c r="O449" i="3"/>
  <c r="L449" i="3"/>
  <c r="I449" i="3"/>
  <c r="E449" i="3"/>
  <c r="F449" i="3" s="1"/>
  <c r="T598" i="3"/>
  <c r="N154" i="21" s="1"/>
  <c r="S598" i="3"/>
  <c r="X602" i="3"/>
  <c r="U602" i="3"/>
  <c r="R602" i="3"/>
  <c r="O602" i="3"/>
  <c r="L602" i="3"/>
  <c r="I602" i="3"/>
  <c r="E602" i="3"/>
  <c r="F602" i="3" s="1"/>
  <c r="E490" i="3"/>
  <c r="E492" i="3"/>
  <c r="E491" i="3"/>
  <c r="R221" i="3"/>
  <c r="G41" i="9" l="1"/>
  <c r="G40" i="9"/>
  <c r="G39" i="9"/>
  <c r="G38" i="9"/>
  <c r="G37" i="9"/>
  <c r="D13" i="7" s="1"/>
  <c r="G34" i="9"/>
  <c r="G33" i="9"/>
  <c r="G32" i="9"/>
  <c r="G31" i="9"/>
  <c r="G30" i="9"/>
  <c r="G29" i="9"/>
  <c r="G25" i="9"/>
  <c r="G24" i="9"/>
  <c r="G23" i="9"/>
  <c r="G22" i="9"/>
  <c r="G19" i="9"/>
  <c r="G18" i="9"/>
  <c r="G17" i="9"/>
  <c r="G14" i="9"/>
  <c r="G13" i="9"/>
  <c r="G12" i="9"/>
  <c r="G11" i="9"/>
  <c r="G8" i="9"/>
  <c r="G7" i="9"/>
  <c r="G6" i="9"/>
  <c r="Q29" i="10"/>
  <c r="Q28" i="10"/>
  <c r="Q27" i="10"/>
  <c r="Q26" i="10"/>
  <c r="Q25" i="10"/>
  <c r="Q24" i="10"/>
  <c r="Q30" i="10"/>
  <c r="Q23" i="10"/>
  <c r="Q20" i="10"/>
  <c r="Q15" i="10"/>
  <c r="Q14" i="10"/>
  <c r="Q12" i="10"/>
  <c r="Q16" i="10"/>
  <c r="Q13" i="10"/>
  <c r="Q10" i="10"/>
  <c r="Q9" i="10"/>
  <c r="Q8" i="10"/>
  <c r="Q7" i="10"/>
  <c r="Q17" i="10"/>
  <c r="O21" i="10"/>
  <c r="M21" i="10"/>
  <c r="K21" i="10"/>
  <c r="I21" i="10"/>
  <c r="G21" i="10"/>
  <c r="E21" i="10"/>
  <c r="O18" i="10"/>
  <c r="M18" i="10"/>
  <c r="K18" i="10"/>
  <c r="I18" i="10"/>
  <c r="G18" i="10"/>
  <c r="E18" i="10"/>
  <c r="O31" i="10"/>
  <c r="Q18" i="10" l="1"/>
  <c r="Q31" i="10"/>
  <c r="O33" i="10"/>
  <c r="Q21" i="10"/>
  <c r="E387" i="3"/>
  <c r="F387" i="3" s="1"/>
  <c r="P384" i="3"/>
  <c r="G110" i="3"/>
  <c r="O386" i="3"/>
  <c r="O387" i="3"/>
  <c r="C169" i="21" l="1"/>
  <c r="D384" i="3"/>
  <c r="C95" i="21" s="1"/>
  <c r="E352" i="3"/>
  <c r="F263" i="3" l="1"/>
  <c r="M260" i="3"/>
  <c r="N260" i="3"/>
  <c r="J65" i="21" s="1"/>
  <c r="O263" i="3"/>
  <c r="D260" i="3"/>
  <c r="C65" i="21" s="1"/>
  <c r="D155" i="3"/>
  <c r="C38" i="21" s="1"/>
  <c r="D344" i="3" l="1"/>
  <c r="C85" i="21" s="1"/>
  <c r="D247" i="3"/>
  <c r="C62" i="21" s="1"/>
  <c r="E90" i="3"/>
  <c r="L215" i="3"/>
  <c r="M415" i="3"/>
  <c r="P149" i="3"/>
  <c r="Q265" i="3"/>
  <c r="L66" i="21" s="1"/>
  <c r="W203" i="3"/>
  <c r="P50" i="21" s="1"/>
  <c r="X35" i="3"/>
  <c r="X680" i="3" l="1"/>
  <c r="U680" i="3"/>
  <c r="R680" i="3"/>
  <c r="O680" i="3"/>
  <c r="L680" i="3"/>
  <c r="I680" i="3"/>
  <c r="E680" i="3"/>
  <c r="F680" i="3" s="1"/>
  <c r="E48" i="3" l="1"/>
  <c r="D37" i="7" l="1"/>
  <c r="M408" i="3" l="1"/>
  <c r="E412" i="3"/>
  <c r="F412" i="3" s="1"/>
  <c r="I412" i="3"/>
  <c r="L412" i="3"/>
  <c r="O412" i="3"/>
  <c r="R412" i="3"/>
  <c r="U412" i="3"/>
  <c r="X412" i="3"/>
  <c r="I455" i="3"/>
  <c r="L455" i="3"/>
  <c r="O455" i="3"/>
  <c r="R455" i="3"/>
  <c r="U455" i="3"/>
  <c r="X455" i="3"/>
  <c r="E455" i="3"/>
  <c r="F455" i="3" s="1"/>
  <c r="D36" i="7" l="1"/>
  <c r="M31" i="10" l="1"/>
  <c r="M33" i="10" s="1"/>
  <c r="W395" i="3"/>
  <c r="P99" i="21" s="1"/>
  <c r="W399" i="3"/>
  <c r="P100" i="21" s="1"/>
  <c r="W403" i="3"/>
  <c r="W408" i="3"/>
  <c r="P102" i="21" s="1"/>
  <c r="W415" i="3"/>
  <c r="W359" i="3"/>
  <c r="W363" i="3"/>
  <c r="W367" i="3"/>
  <c r="P91" i="21" s="1"/>
  <c r="W371" i="3"/>
  <c r="W375" i="3"/>
  <c r="P93" i="21" s="1"/>
  <c r="W379" i="3"/>
  <c r="W384" i="3"/>
  <c r="P95" i="21" s="1"/>
  <c r="W389" i="3"/>
  <c r="W330" i="3"/>
  <c r="P83" i="21" s="1"/>
  <c r="W334" i="3"/>
  <c r="P84" i="21" s="1"/>
  <c r="W344" i="3"/>
  <c r="P85" i="21" s="1"/>
  <c r="W350" i="3"/>
  <c r="P86" i="21" s="1"/>
  <c r="W292" i="3"/>
  <c r="P73" i="21" s="1"/>
  <c r="W299" i="3"/>
  <c r="P74" i="21" s="1"/>
  <c r="W303" i="3"/>
  <c r="P75" i="21" s="1"/>
  <c r="W308" i="3"/>
  <c r="W312" i="3"/>
  <c r="P77" i="21" s="1"/>
  <c r="W316" i="3"/>
  <c r="P78" i="21" s="1"/>
  <c r="W320" i="3"/>
  <c r="P79" i="21" s="1"/>
  <c r="W324" i="3"/>
  <c r="W247" i="3"/>
  <c r="P62" i="21" s="1"/>
  <c r="W251" i="3"/>
  <c r="P63" i="21" s="1"/>
  <c r="W256" i="3"/>
  <c r="P64" i="21" s="1"/>
  <c r="W260" i="3"/>
  <c r="W265" i="3"/>
  <c r="W269" i="3"/>
  <c r="P67" i="21" s="1"/>
  <c r="W273" i="3"/>
  <c r="P68" i="21" s="1"/>
  <c r="W278" i="3"/>
  <c r="W282" i="3"/>
  <c r="P62" i="11"/>
  <c r="W228" i="3"/>
  <c r="P57" i="21" s="1"/>
  <c r="W224" i="3"/>
  <c r="W219" i="3"/>
  <c r="P55" i="21" s="1"/>
  <c r="W178" i="3"/>
  <c r="W182" i="3"/>
  <c r="P45" i="21" s="1"/>
  <c r="W186" i="3"/>
  <c r="P46" i="21" s="1"/>
  <c r="W190" i="3"/>
  <c r="P47" i="21" s="1"/>
  <c r="W194" i="3"/>
  <c r="P48" i="21" s="1"/>
  <c r="W199" i="3"/>
  <c r="P49" i="21" s="1"/>
  <c r="P44" i="11"/>
  <c r="W166" i="3"/>
  <c r="P40" i="21" s="1"/>
  <c r="W161" i="3"/>
  <c r="W155" i="3"/>
  <c r="P38" i="21" s="1"/>
  <c r="W149" i="3"/>
  <c r="W145" i="3"/>
  <c r="P36" i="21" s="1"/>
  <c r="W139" i="3"/>
  <c r="P35" i="21" s="1"/>
  <c r="W133" i="3"/>
  <c r="P34" i="21" s="1"/>
  <c r="W118" i="3"/>
  <c r="W123" i="3"/>
  <c r="W127" i="3"/>
  <c r="W9" i="3"/>
  <c r="W17" i="3"/>
  <c r="W21" i="3"/>
  <c r="P9" i="21" s="1"/>
  <c r="W25" i="3"/>
  <c r="P10" i="21" s="1"/>
  <c r="W29" i="3"/>
  <c r="W33" i="3"/>
  <c r="W42" i="3"/>
  <c r="P13" i="21" s="1"/>
  <c r="W46" i="3"/>
  <c r="P14" i="21" s="1"/>
  <c r="W50" i="3"/>
  <c r="W57" i="3"/>
  <c r="W67" i="3"/>
  <c r="P17" i="21" s="1"/>
  <c r="W72" i="3"/>
  <c r="P18" i="21" s="1"/>
  <c r="W77" i="3"/>
  <c r="W84" i="3"/>
  <c r="W88" i="3"/>
  <c r="P21" i="21" s="1"/>
  <c r="W93" i="3"/>
  <c r="P22" i="21" s="1"/>
  <c r="W97" i="3"/>
  <c r="P23" i="21" s="1"/>
  <c r="W102" i="3"/>
  <c r="W106" i="3"/>
  <c r="P25" i="21" s="1"/>
  <c r="W110" i="3"/>
  <c r="T395" i="3"/>
  <c r="N99" i="21" s="1"/>
  <c r="T399" i="3"/>
  <c r="N100" i="21" s="1"/>
  <c r="N101" i="21"/>
  <c r="T408" i="3"/>
  <c r="T415" i="3"/>
  <c r="N103" i="21" s="1"/>
  <c r="T359" i="3"/>
  <c r="N89" i="21" s="1"/>
  <c r="T363" i="3"/>
  <c r="N90" i="21" s="1"/>
  <c r="T367" i="3"/>
  <c r="N91" i="21" s="1"/>
  <c r="T371" i="3"/>
  <c r="N92" i="21" s="1"/>
  <c r="T375" i="3"/>
  <c r="N93" i="21" s="1"/>
  <c r="T379" i="3"/>
  <c r="N94" i="21" s="1"/>
  <c r="T384" i="3"/>
  <c r="N95" i="21" s="1"/>
  <c r="T389" i="3"/>
  <c r="N96" i="21" s="1"/>
  <c r="T330" i="3"/>
  <c r="N83" i="21" s="1"/>
  <c r="T334" i="3"/>
  <c r="N84" i="21" s="1"/>
  <c r="T344" i="3"/>
  <c r="T350" i="3"/>
  <c r="N86" i="21" s="1"/>
  <c r="T292" i="3"/>
  <c r="N73" i="21" s="1"/>
  <c r="T299" i="3"/>
  <c r="N74" i="21" s="1"/>
  <c r="T303" i="3"/>
  <c r="N75" i="21" s="1"/>
  <c r="T308" i="3"/>
  <c r="T312" i="3"/>
  <c r="N77" i="21" s="1"/>
  <c r="T316" i="3"/>
  <c r="N78" i="21" s="1"/>
  <c r="T320" i="3"/>
  <c r="N79" i="21" s="1"/>
  <c r="T324" i="3"/>
  <c r="N80" i="21" s="1"/>
  <c r="T247" i="3"/>
  <c r="N62" i="21" s="1"/>
  <c r="T251" i="3"/>
  <c r="N63" i="21" s="1"/>
  <c r="T256" i="3"/>
  <c r="T260" i="3"/>
  <c r="T265" i="3"/>
  <c r="N66" i="21" s="1"/>
  <c r="T269" i="3"/>
  <c r="N67" i="21" s="1"/>
  <c r="T273" i="3"/>
  <c r="T278" i="3"/>
  <c r="T282" i="3"/>
  <c r="N70" i="21" s="1"/>
  <c r="T228" i="3"/>
  <c r="T224" i="3"/>
  <c r="N56" i="21" s="1"/>
  <c r="T219" i="3"/>
  <c r="N55" i="21" s="1"/>
  <c r="N57" i="11"/>
  <c r="T178" i="3"/>
  <c r="N44" i="21" s="1"/>
  <c r="T182" i="3"/>
  <c r="T186" i="3"/>
  <c r="N46" i="21" s="1"/>
  <c r="T190" i="3"/>
  <c r="T194" i="3"/>
  <c r="T199" i="3"/>
  <c r="T171" i="3"/>
  <c r="N41" i="21" s="1"/>
  <c r="N43" i="11"/>
  <c r="T155" i="3"/>
  <c r="T149" i="3"/>
  <c r="N37" i="21" s="1"/>
  <c r="T145" i="3"/>
  <c r="T139" i="3"/>
  <c r="N35" i="21" s="1"/>
  <c r="T133" i="3"/>
  <c r="T118" i="3"/>
  <c r="N29" i="21" s="1"/>
  <c r="T123" i="3"/>
  <c r="N30" i="21" s="1"/>
  <c r="T127" i="3"/>
  <c r="N31" i="21" s="1"/>
  <c r="T9" i="3"/>
  <c r="T17" i="3"/>
  <c r="N8" i="21" s="1"/>
  <c r="T21" i="3"/>
  <c r="N9" i="21" s="1"/>
  <c r="T25" i="3"/>
  <c r="N10" i="21" s="1"/>
  <c r="T29" i="3"/>
  <c r="T33" i="3"/>
  <c r="N12" i="21" s="1"/>
  <c r="T42" i="3"/>
  <c r="T46" i="3"/>
  <c r="N15" i="11"/>
  <c r="T67" i="3"/>
  <c r="N17" i="21" s="1"/>
  <c r="T72" i="3"/>
  <c r="T77" i="3"/>
  <c r="T84" i="3"/>
  <c r="N20" i="21" s="1"/>
  <c r="T88" i="3"/>
  <c r="N21" i="21" s="1"/>
  <c r="T93" i="3"/>
  <c r="N22" i="21" s="1"/>
  <c r="T97" i="3"/>
  <c r="T102" i="3"/>
  <c r="N24" i="21" s="1"/>
  <c r="T106" i="3"/>
  <c r="N25" i="21" s="1"/>
  <c r="T110" i="3"/>
  <c r="N26" i="21" s="1"/>
  <c r="Q395" i="3"/>
  <c r="Q399" i="3"/>
  <c r="L100" i="21" s="1"/>
  <c r="Q403" i="3"/>
  <c r="L101" i="21" s="1"/>
  <c r="Q408" i="3"/>
  <c r="L102" i="21" s="1"/>
  <c r="Q415" i="3"/>
  <c r="L103" i="21" s="1"/>
  <c r="Q359" i="3"/>
  <c r="L89" i="21" s="1"/>
  <c r="Q363" i="3"/>
  <c r="L90" i="21" s="1"/>
  <c r="Q367" i="3"/>
  <c r="L91" i="21" s="1"/>
  <c r="Q371" i="3"/>
  <c r="Q375" i="3"/>
  <c r="L93" i="21" s="1"/>
  <c r="Q379" i="3"/>
  <c r="L94" i="21" s="1"/>
  <c r="Q384" i="3"/>
  <c r="L95" i="21" s="1"/>
  <c r="Q389" i="3"/>
  <c r="Q330" i="3"/>
  <c r="L83" i="21" s="1"/>
  <c r="Q334" i="3"/>
  <c r="Q344" i="3"/>
  <c r="L85" i="21" s="1"/>
  <c r="Q350" i="3"/>
  <c r="L86" i="21" s="1"/>
  <c r="Q292" i="3"/>
  <c r="L73" i="21" s="1"/>
  <c r="Q299" i="3"/>
  <c r="Q303" i="3"/>
  <c r="L75" i="21" s="1"/>
  <c r="Q308" i="3"/>
  <c r="L76" i="21" s="1"/>
  <c r="Q312" i="3"/>
  <c r="L77" i="21" s="1"/>
  <c r="Q316" i="3"/>
  <c r="Q320" i="3"/>
  <c r="L79" i="21" s="1"/>
  <c r="Q324" i="3"/>
  <c r="L80" i="21" s="1"/>
  <c r="Q247" i="3"/>
  <c r="L62" i="21" s="1"/>
  <c r="Q251" i="3"/>
  <c r="L63" i="21" s="1"/>
  <c r="Q256" i="3"/>
  <c r="L64" i="21" s="1"/>
  <c r="Q260" i="3"/>
  <c r="L65" i="21" s="1"/>
  <c r="Q269" i="3"/>
  <c r="L67" i="21" s="1"/>
  <c r="Q273" i="3"/>
  <c r="L68" i="21" s="1"/>
  <c r="Q278" i="3"/>
  <c r="Q282" i="3"/>
  <c r="Q228" i="3"/>
  <c r="L57" i="21" s="1"/>
  <c r="Q224" i="3"/>
  <c r="Q219" i="3"/>
  <c r="Q178" i="3"/>
  <c r="Q182" i="3"/>
  <c r="L45" i="21" s="1"/>
  <c r="Q186" i="3"/>
  <c r="L46" i="21" s="1"/>
  <c r="Q190" i="3"/>
  <c r="L47" i="21" s="1"/>
  <c r="Q194" i="3"/>
  <c r="L48" i="21" s="1"/>
  <c r="Q199" i="3"/>
  <c r="Q171" i="3"/>
  <c r="L41" i="21" s="1"/>
  <c r="Q166" i="3"/>
  <c r="L40" i="21" s="1"/>
  <c r="Q161" i="3"/>
  <c r="L39" i="21" s="1"/>
  <c r="L41" i="11"/>
  <c r="Q149" i="3"/>
  <c r="L37" i="21" s="1"/>
  <c r="Q145" i="3"/>
  <c r="L36" i="21" s="1"/>
  <c r="Q139" i="3"/>
  <c r="Q133" i="3"/>
  <c r="L34" i="21" s="1"/>
  <c r="Q9" i="3"/>
  <c r="L7" i="21" s="1"/>
  <c r="Q17" i="3"/>
  <c r="L8" i="21" s="1"/>
  <c r="Q21" i="3"/>
  <c r="Q25" i="3"/>
  <c r="L10" i="21" s="1"/>
  <c r="Q29" i="3"/>
  <c r="L11" i="21" s="1"/>
  <c r="Q33" i="3"/>
  <c r="L12" i="21" s="1"/>
  <c r="Q42" i="3"/>
  <c r="Q46" i="3"/>
  <c r="L14" i="21" s="1"/>
  <c r="L16" i="11"/>
  <c r="L17" i="11"/>
  <c r="L24" i="11"/>
  <c r="L28" i="11"/>
  <c r="N395" i="3"/>
  <c r="J99" i="21" s="1"/>
  <c r="N399" i="3"/>
  <c r="J100" i="21" s="1"/>
  <c r="N403" i="3"/>
  <c r="N408" i="3"/>
  <c r="J102" i="21" s="1"/>
  <c r="N359" i="3"/>
  <c r="J89" i="21" s="1"/>
  <c r="N363" i="3"/>
  <c r="J90" i="21" s="1"/>
  <c r="N367" i="3"/>
  <c r="J91" i="21" s="1"/>
  <c r="N371" i="3"/>
  <c r="J92" i="21" s="1"/>
  <c r="N375" i="3"/>
  <c r="J93" i="21" s="1"/>
  <c r="N384" i="3"/>
  <c r="J95" i="21" s="1"/>
  <c r="N389" i="3"/>
  <c r="J96" i="21" s="1"/>
  <c r="N330" i="3"/>
  <c r="J83" i="21" s="1"/>
  <c r="N334" i="3"/>
  <c r="J84" i="21" s="1"/>
  <c r="N344" i="3"/>
  <c r="J85" i="21" s="1"/>
  <c r="N350" i="3"/>
  <c r="J86" i="21" s="1"/>
  <c r="N292" i="3"/>
  <c r="J73" i="21" s="1"/>
  <c r="N299" i="3"/>
  <c r="J74" i="21" s="1"/>
  <c r="J78" i="11"/>
  <c r="N308" i="3"/>
  <c r="J76" i="21" s="1"/>
  <c r="N312" i="3"/>
  <c r="J77" i="21" s="1"/>
  <c r="N316" i="3"/>
  <c r="J78" i="21" s="1"/>
  <c r="N320" i="3"/>
  <c r="J79" i="21" s="1"/>
  <c r="N324" i="3"/>
  <c r="J80" i="21" s="1"/>
  <c r="N247" i="3"/>
  <c r="J62" i="21" s="1"/>
  <c r="N251" i="3"/>
  <c r="N256" i="3"/>
  <c r="N265" i="3"/>
  <c r="N269" i="3"/>
  <c r="J67" i="21" s="1"/>
  <c r="N273" i="3"/>
  <c r="J68" i="21" s="1"/>
  <c r="N278" i="3"/>
  <c r="J69" i="21" s="1"/>
  <c r="N282" i="3"/>
  <c r="J70" i="21" s="1"/>
  <c r="N228" i="3"/>
  <c r="N224" i="3"/>
  <c r="J56" i="21" s="1"/>
  <c r="N219" i="3"/>
  <c r="J55" i="21" s="1"/>
  <c r="J57" i="11"/>
  <c r="N178" i="3"/>
  <c r="J44" i="21" s="1"/>
  <c r="N182" i="3"/>
  <c r="N186" i="3"/>
  <c r="J46" i="21" s="1"/>
  <c r="N190" i="3"/>
  <c r="J47" i="21" s="1"/>
  <c r="N194" i="3"/>
  <c r="J48" i="21" s="1"/>
  <c r="N199" i="3"/>
  <c r="J49" i="21" s="1"/>
  <c r="N171" i="3"/>
  <c r="J41" i="21" s="1"/>
  <c r="N166" i="3"/>
  <c r="N161" i="3"/>
  <c r="J39" i="21" s="1"/>
  <c r="N155" i="3"/>
  <c r="N149" i="3"/>
  <c r="J37" i="21" s="1"/>
  <c r="N145" i="3"/>
  <c r="J36" i="21" s="1"/>
  <c r="N139" i="3"/>
  <c r="N133" i="3"/>
  <c r="N9" i="3"/>
  <c r="J8" i="11"/>
  <c r="J9" i="11"/>
  <c r="J12" i="11"/>
  <c r="N42" i="3"/>
  <c r="N46" i="3"/>
  <c r="J18" i="11"/>
  <c r="J25" i="11"/>
  <c r="J28" i="11"/>
  <c r="J29" i="11"/>
  <c r="K395" i="3"/>
  <c r="H99" i="21" s="1"/>
  <c r="K399" i="3"/>
  <c r="H100" i="21" s="1"/>
  <c r="K403" i="3"/>
  <c r="H101" i="21" s="1"/>
  <c r="K408" i="3"/>
  <c r="K415" i="3"/>
  <c r="H103" i="21" s="1"/>
  <c r="K359" i="3"/>
  <c r="H89" i="21" s="1"/>
  <c r="K363" i="3"/>
  <c r="H90" i="21" s="1"/>
  <c r="K367" i="3"/>
  <c r="K371" i="3"/>
  <c r="H92" i="21" s="1"/>
  <c r="K375" i="3"/>
  <c r="H93" i="21" s="1"/>
  <c r="K379" i="3"/>
  <c r="K384" i="3"/>
  <c r="K389" i="3"/>
  <c r="H96" i="21" s="1"/>
  <c r="K330" i="3"/>
  <c r="K334" i="3"/>
  <c r="H84" i="21" s="1"/>
  <c r="K344" i="3"/>
  <c r="K350" i="3"/>
  <c r="H86" i="21" s="1"/>
  <c r="K292" i="3"/>
  <c r="H73" i="21" s="1"/>
  <c r="K299" i="3"/>
  <c r="H74" i="21" s="1"/>
  <c r="K303" i="3"/>
  <c r="K308" i="3"/>
  <c r="H76" i="21" s="1"/>
  <c r="K312" i="3"/>
  <c r="H77" i="21" s="1"/>
  <c r="K316" i="3"/>
  <c r="K320" i="3"/>
  <c r="K324" i="3"/>
  <c r="H80" i="21" s="1"/>
  <c r="K247" i="3"/>
  <c r="K251" i="3"/>
  <c r="H63" i="21" s="1"/>
  <c r="K256" i="3"/>
  <c r="K260" i="3"/>
  <c r="H65" i="21" s="1"/>
  <c r="K265" i="3"/>
  <c r="H66" i="21" s="1"/>
  <c r="K269" i="3"/>
  <c r="K273" i="3"/>
  <c r="K278" i="3"/>
  <c r="H69" i="21" s="1"/>
  <c r="K282" i="3"/>
  <c r="H70" i="21" s="1"/>
  <c r="K228" i="3"/>
  <c r="K224" i="3"/>
  <c r="H56" i="21" s="1"/>
  <c r="K219" i="3"/>
  <c r="H57" i="11"/>
  <c r="K178" i="3"/>
  <c r="H44" i="21" s="1"/>
  <c r="K182" i="3"/>
  <c r="K186" i="3"/>
  <c r="H46" i="21" s="1"/>
  <c r="K190" i="3"/>
  <c r="H47" i="21" s="1"/>
  <c r="K194" i="3"/>
  <c r="H48" i="21" s="1"/>
  <c r="K199" i="3"/>
  <c r="K171" i="3"/>
  <c r="H41" i="21" s="1"/>
  <c r="K166" i="3"/>
  <c r="K161" i="3"/>
  <c r="H39" i="21" s="1"/>
  <c r="K155" i="3"/>
  <c r="K149" i="3"/>
  <c r="H37" i="21" s="1"/>
  <c r="K145" i="3"/>
  <c r="H36" i="21" s="1"/>
  <c r="K139" i="3"/>
  <c r="H35" i="21" s="1"/>
  <c r="K133" i="3"/>
  <c r="K9" i="3"/>
  <c r="K17" i="3"/>
  <c r="K21" i="3"/>
  <c r="H9" i="21" s="1"/>
  <c r="K25" i="3"/>
  <c r="K29" i="3"/>
  <c r="H14" i="11"/>
  <c r="H19" i="11"/>
  <c r="H20" i="11"/>
  <c r="H25" i="11"/>
  <c r="H27" i="11"/>
  <c r="H29" i="11"/>
  <c r="W663" i="3"/>
  <c r="W667" i="3"/>
  <c r="W671" i="3"/>
  <c r="P175" i="21" s="1"/>
  <c r="W677" i="3"/>
  <c r="P176" i="21" s="1"/>
  <c r="W648" i="3"/>
  <c r="P168" i="21" s="1"/>
  <c r="W652" i="3"/>
  <c r="W656" i="3"/>
  <c r="P170" i="21" s="1"/>
  <c r="W642" i="3"/>
  <c r="P165" i="21" s="1"/>
  <c r="W638" i="3"/>
  <c r="W634" i="3"/>
  <c r="P163" i="21" s="1"/>
  <c r="W624" i="3"/>
  <c r="W619" i="3"/>
  <c r="P161" i="21" s="1"/>
  <c r="W617" i="3"/>
  <c r="W608" i="3"/>
  <c r="W604" i="3"/>
  <c r="P155" i="21" s="1"/>
  <c r="W598" i="3"/>
  <c r="P154" i="21" s="1"/>
  <c r="W592" i="3"/>
  <c r="W588" i="3"/>
  <c r="W584" i="3"/>
  <c r="P151" i="21" s="1"/>
  <c r="W580" i="3"/>
  <c r="P150" i="21" s="1"/>
  <c r="W576" i="3"/>
  <c r="P149" i="21" s="1"/>
  <c r="W572" i="3"/>
  <c r="W568" i="3"/>
  <c r="P147" i="21" s="1"/>
  <c r="W564" i="3"/>
  <c r="P146" i="21" s="1"/>
  <c r="W537" i="3"/>
  <c r="W541" i="3"/>
  <c r="P140" i="21" s="1"/>
  <c r="W545" i="3"/>
  <c r="P141" i="21" s="1"/>
  <c r="W549" i="3"/>
  <c r="P142" i="21" s="1"/>
  <c r="W554" i="3"/>
  <c r="W558" i="3"/>
  <c r="W531" i="3"/>
  <c r="W525" i="3"/>
  <c r="P133" i="21" s="1"/>
  <c r="W521" i="3"/>
  <c r="W516" i="3"/>
  <c r="P131" i="21" s="1"/>
  <c r="W510" i="3"/>
  <c r="P130" i="21" s="1"/>
  <c r="W504" i="3"/>
  <c r="P129" i="21" s="1"/>
  <c r="W500" i="3"/>
  <c r="W494" i="3"/>
  <c r="W488" i="3"/>
  <c r="P126" i="21" s="1"/>
  <c r="W471" i="3"/>
  <c r="W477" i="3"/>
  <c r="W481" i="3"/>
  <c r="W437" i="3"/>
  <c r="P110" i="21" s="1"/>
  <c r="W441" i="3"/>
  <c r="P111" i="21" s="1"/>
  <c r="W445" i="3"/>
  <c r="W451" i="3"/>
  <c r="P113" i="21" s="1"/>
  <c r="W459" i="3"/>
  <c r="P115" i="21" s="1"/>
  <c r="W463" i="3"/>
  <c r="P118" i="21" s="1"/>
  <c r="T663" i="3"/>
  <c r="T667" i="3"/>
  <c r="N174" i="21" s="1"/>
  <c r="T671" i="3"/>
  <c r="N175" i="21" s="1"/>
  <c r="T677" i="3"/>
  <c r="N176" i="21" s="1"/>
  <c r="T648" i="3"/>
  <c r="N168" i="21" s="1"/>
  <c r="T652" i="3"/>
  <c r="N169" i="21" s="1"/>
  <c r="T656" i="3"/>
  <c r="N170" i="21" s="1"/>
  <c r="T642" i="3"/>
  <c r="N165" i="21" s="1"/>
  <c r="T638" i="3"/>
  <c r="T634" i="3"/>
  <c r="N163" i="21" s="1"/>
  <c r="T624" i="3"/>
  <c r="T619" i="3"/>
  <c r="N161" i="21" s="1"/>
  <c r="T617" i="3"/>
  <c r="T608" i="3"/>
  <c r="N156" i="21" s="1"/>
  <c r="T604" i="3"/>
  <c r="N155" i="21" s="1"/>
  <c r="T592" i="3"/>
  <c r="T588" i="3"/>
  <c r="N152" i="21" s="1"/>
  <c r="T584" i="3"/>
  <c r="N151" i="21" s="1"/>
  <c r="T580" i="3"/>
  <c r="N150" i="21" s="1"/>
  <c r="T576" i="3"/>
  <c r="T572" i="3"/>
  <c r="N148" i="21" s="1"/>
  <c r="T568" i="3"/>
  <c r="N147" i="21" s="1"/>
  <c r="T564" i="3"/>
  <c r="T537" i="3"/>
  <c r="N139" i="21" s="1"/>
  <c r="T541" i="3"/>
  <c r="N140" i="21" s="1"/>
  <c r="T545" i="3"/>
  <c r="N141" i="21" s="1"/>
  <c r="T549" i="3"/>
  <c r="N142" i="21" s="1"/>
  <c r="T554" i="3"/>
  <c r="T558" i="3"/>
  <c r="N143" i="21" s="1"/>
  <c r="T531" i="3"/>
  <c r="T525" i="3"/>
  <c r="N133" i="21" s="1"/>
  <c r="T521" i="3"/>
  <c r="N132" i="21" s="1"/>
  <c r="T516" i="3"/>
  <c r="T510" i="3"/>
  <c r="N130" i="21" s="1"/>
  <c r="T504" i="3"/>
  <c r="T500" i="3"/>
  <c r="T494" i="3"/>
  <c r="N127" i="21" s="1"/>
  <c r="T488" i="3"/>
  <c r="N126" i="21" s="1"/>
  <c r="T471" i="3"/>
  <c r="T477" i="3"/>
  <c r="T481" i="3"/>
  <c r="T437" i="3"/>
  <c r="N110" i="21" s="1"/>
  <c r="T441" i="3"/>
  <c r="T445" i="3"/>
  <c r="N112" i="21" s="1"/>
  <c r="T451" i="3"/>
  <c r="T459" i="3"/>
  <c r="N115" i="21" s="1"/>
  <c r="T463" i="3"/>
  <c r="N118" i="21" s="1"/>
  <c r="Q663" i="3"/>
  <c r="Q667" i="3"/>
  <c r="Q671" i="3"/>
  <c r="L175" i="21" s="1"/>
  <c r="Q677" i="3"/>
  <c r="L176" i="21" s="1"/>
  <c r="Q648" i="3"/>
  <c r="Q652" i="3"/>
  <c r="L169" i="21" s="1"/>
  <c r="Q656" i="3"/>
  <c r="L170" i="21" s="1"/>
  <c r="Q642" i="3"/>
  <c r="L165" i="21" s="1"/>
  <c r="Q638" i="3"/>
  <c r="L164" i="21" s="1"/>
  <c r="Q634" i="3"/>
  <c r="L163" i="21" s="1"/>
  <c r="Q624" i="3"/>
  <c r="L162" i="21" s="1"/>
  <c r="Q619" i="3"/>
  <c r="L161" i="21" s="1"/>
  <c r="Q617" i="3"/>
  <c r="Q608" i="3"/>
  <c r="L156" i="21" s="1"/>
  <c r="Q604" i="3"/>
  <c r="L155" i="21" s="1"/>
  <c r="Q598" i="3"/>
  <c r="Q592" i="3"/>
  <c r="L153" i="21" s="1"/>
  <c r="Q588" i="3"/>
  <c r="L152" i="21" s="1"/>
  <c r="Q584" i="3"/>
  <c r="L151" i="21" s="1"/>
  <c r="Q580" i="3"/>
  <c r="L150" i="21" s="1"/>
  <c r="Q576" i="3"/>
  <c r="L149" i="21" s="1"/>
  <c r="Q572" i="3"/>
  <c r="L148" i="21" s="1"/>
  <c r="Q568" i="3"/>
  <c r="L147" i="21" s="1"/>
  <c r="Q564" i="3"/>
  <c r="L146" i="21" s="1"/>
  <c r="Q537" i="3"/>
  <c r="L139" i="21" s="1"/>
  <c r="Q541" i="3"/>
  <c r="L140" i="21" s="1"/>
  <c r="Q545" i="3"/>
  <c r="L141" i="21" s="1"/>
  <c r="Q549" i="3"/>
  <c r="L142" i="21" s="1"/>
  <c r="Q554" i="3"/>
  <c r="Q558" i="3"/>
  <c r="L143" i="21" s="1"/>
  <c r="Q531" i="3"/>
  <c r="Q525" i="3"/>
  <c r="Q521" i="3"/>
  <c r="Q516" i="3"/>
  <c r="L131" i="21" s="1"/>
  <c r="Q500" i="3"/>
  <c r="L128" i="21" s="1"/>
  <c r="Q494" i="3"/>
  <c r="Q488" i="3"/>
  <c r="L126" i="21" s="1"/>
  <c r="Q471" i="3"/>
  <c r="Q477" i="3"/>
  <c r="Q481" i="3"/>
  <c r="Q437" i="3"/>
  <c r="L110" i="21" s="1"/>
  <c r="Q441" i="3"/>
  <c r="Q445" i="3"/>
  <c r="L112" i="21" s="1"/>
  <c r="Q451" i="3"/>
  <c r="L113" i="21" s="1"/>
  <c r="Q459" i="3"/>
  <c r="L115" i="21" s="1"/>
  <c r="Q463" i="3"/>
  <c r="N663" i="3"/>
  <c r="J173" i="21" s="1"/>
  <c r="N667" i="3"/>
  <c r="J174" i="21" s="1"/>
  <c r="N671" i="3"/>
  <c r="J175" i="21" s="1"/>
  <c r="N677" i="3"/>
  <c r="N648" i="3"/>
  <c r="J168" i="21" s="1"/>
  <c r="N652" i="3"/>
  <c r="J169" i="21" s="1"/>
  <c r="N656" i="3"/>
  <c r="J170" i="21" s="1"/>
  <c r="N642" i="3"/>
  <c r="J165" i="21" s="1"/>
  <c r="N638" i="3"/>
  <c r="J164" i="21" s="1"/>
  <c r="N634" i="3"/>
  <c r="J163" i="21" s="1"/>
  <c r="N624" i="3"/>
  <c r="J162" i="21" s="1"/>
  <c r="N619" i="3"/>
  <c r="J161" i="21" s="1"/>
  <c r="N617" i="3"/>
  <c r="N608" i="3"/>
  <c r="N604" i="3"/>
  <c r="J155" i="21" s="1"/>
  <c r="N598" i="3"/>
  <c r="J154" i="21" s="1"/>
  <c r="N592" i="3"/>
  <c r="J153" i="21" s="1"/>
  <c r="N588" i="3"/>
  <c r="N584" i="3"/>
  <c r="J151" i="21" s="1"/>
  <c r="N580" i="3"/>
  <c r="N576" i="3"/>
  <c r="N572" i="3"/>
  <c r="J148" i="21" s="1"/>
  <c r="N568" i="3"/>
  <c r="J147" i="21" s="1"/>
  <c r="N564" i="3"/>
  <c r="J146" i="21" s="1"/>
  <c r="N537" i="3"/>
  <c r="J139" i="21" s="1"/>
  <c r="N541" i="3"/>
  <c r="N545" i="3"/>
  <c r="J141" i="21" s="1"/>
  <c r="N549" i="3"/>
  <c r="N554" i="3"/>
  <c r="N558" i="3"/>
  <c r="N531" i="3"/>
  <c r="N525" i="3"/>
  <c r="N521" i="3"/>
  <c r="J132" i="21" s="1"/>
  <c r="N516" i="3"/>
  <c r="J131" i="21" s="1"/>
  <c r="N510" i="3"/>
  <c r="J130" i="21" s="1"/>
  <c r="N504" i="3"/>
  <c r="N500" i="3"/>
  <c r="N494" i="3"/>
  <c r="N488" i="3"/>
  <c r="J126" i="21" s="1"/>
  <c r="N437" i="3"/>
  <c r="J110" i="21" s="1"/>
  <c r="N441" i="3"/>
  <c r="J111" i="21" s="1"/>
  <c r="N445" i="3"/>
  <c r="J112" i="21" s="1"/>
  <c r="N451" i="3"/>
  <c r="J113" i="21" s="1"/>
  <c r="N459" i="3"/>
  <c r="J115" i="21" s="1"/>
  <c r="N463" i="3"/>
  <c r="J118" i="21" s="1"/>
  <c r="K663" i="3"/>
  <c r="K667" i="3"/>
  <c r="K671" i="3"/>
  <c r="H175" i="21" s="1"/>
  <c r="K677" i="3"/>
  <c r="K648" i="3"/>
  <c r="K652" i="3"/>
  <c r="H169" i="21" s="1"/>
  <c r="K656" i="3"/>
  <c r="K642" i="3"/>
  <c r="H165" i="21" s="1"/>
  <c r="K638" i="3"/>
  <c r="H164" i="21" s="1"/>
  <c r="K634" i="3"/>
  <c r="H163" i="21" s="1"/>
  <c r="K624" i="3"/>
  <c r="H162" i="21" s="1"/>
  <c r="K619" i="3"/>
  <c r="H161" i="21" s="1"/>
  <c r="K617" i="3"/>
  <c r="K608" i="3"/>
  <c r="H156" i="21" s="1"/>
  <c r="K604" i="3"/>
  <c r="K598" i="3"/>
  <c r="K592" i="3"/>
  <c r="H153" i="21" s="1"/>
  <c r="K588" i="3"/>
  <c r="H152" i="21" s="1"/>
  <c r="K584" i="3"/>
  <c r="H151" i="21" s="1"/>
  <c r="K580" i="3"/>
  <c r="H150" i="21" s="1"/>
  <c r="K576" i="3"/>
  <c r="H149" i="21" s="1"/>
  <c r="K572" i="3"/>
  <c r="H148" i="21" s="1"/>
  <c r="K568" i="3"/>
  <c r="H147" i="21" s="1"/>
  <c r="K564" i="3"/>
  <c r="H146" i="21" s="1"/>
  <c r="K537" i="3"/>
  <c r="H139" i="21" s="1"/>
  <c r="K541" i="3"/>
  <c r="H140" i="21" s="1"/>
  <c r="K545" i="3"/>
  <c r="K549" i="3"/>
  <c r="H142" i="21" s="1"/>
  <c r="K554" i="3"/>
  <c r="K558" i="3"/>
  <c r="H143" i="21" s="1"/>
  <c r="K531" i="3"/>
  <c r="K525" i="3"/>
  <c r="K521" i="3"/>
  <c r="K516" i="3"/>
  <c r="H131" i="21" s="1"/>
  <c r="K510" i="3"/>
  <c r="K504" i="3"/>
  <c r="K500" i="3"/>
  <c r="K494" i="3"/>
  <c r="H127" i="21" s="1"/>
  <c r="K437" i="3"/>
  <c r="K441" i="3"/>
  <c r="H111" i="21" s="1"/>
  <c r="K451" i="3"/>
  <c r="H113" i="21" s="1"/>
  <c r="K459" i="3"/>
  <c r="H115" i="21" s="1"/>
  <c r="K463" i="3"/>
  <c r="H118" i="21" s="1"/>
  <c r="H663" i="3"/>
  <c r="F173" i="21" s="1"/>
  <c r="H667" i="3"/>
  <c r="F174" i="21" s="1"/>
  <c r="H671" i="3"/>
  <c r="F175" i="21" s="1"/>
  <c r="H677" i="3"/>
  <c r="P71" i="12"/>
  <c r="H648" i="3"/>
  <c r="F168" i="21" s="1"/>
  <c r="H652" i="3"/>
  <c r="F169" i="21" s="1"/>
  <c r="H656" i="3"/>
  <c r="F170" i="21" s="1"/>
  <c r="H642" i="3"/>
  <c r="F165" i="21" s="1"/>
  <c r="H638" i="3"/>
  <c r="F164" i="21" s="1"/>
  <c r="H634" i="3"/>
  <c r="F163" i="21" s="1"/>
  <c r="H624" i="3"/>
  <c r="H619" i="3"/>
  <c r="F161" i="21" s="1"/>
  <c r="H617" i="3"/>
  <c r="H608" i="3"/>
  <c r="F159" i="22" s="1"/>
  <c r="H604" i="3"/>
  <c r="F155" i="21" s="1"/>
  <c r="H598" i="3"/>
  <c r="F154" i="21" s="1"/>
  <c r="H592" i="3"/>
  <c r="F153" i="21" s="1"/>
  <c r="H588" i="3"/>
  <c r="H584" i="3"/>
  <c r="H580" i="3"/>
  <c r="F150" i="21" s="1"/>
  <c r="H576" i="3"/>
  <c r="F149" i="21" s="1"/>
  <c r="H572" i="3"/>
  <c r="F148" i="21" s="1"/>
  <c r="H568" i="3"/>
  <c r="H564" i="3"/>
  <c r="F146" i="21" s="1"/>
  <c r="H537" i="3"/>
  <c r="F139" i="21" s="1"/>
  <c r="H541" i="3"/>
  <c r="F140" i="21" s="1"/>
  <c r="H545" i="3"/>
  <c r="H549" i="3"/>
  <c r="F142" i="21" s="1"/>
  <c r="H554" i="3"/>
  <c r="H558" i="3"/>
  <c r="F143" i="21" s="1"/>
  <c r="H531" i="3"/>
  <c r="H525" i="3"/>
  <c r="F133" i="21" s="1"/>
  <c r="H521" i="3"/>
  <c r="F132" i="21" s="1"/>
  <c r="H516" i="3"/>
  <c r="F131" i="21" s="1"/>
  <c r="H510" i="3"/>
  <c r="H504" i="3"/>
  <c r="F129" i="21" s="1"/>
  <c r="H500" i="3"/>
  <c r="F128" i="21" s="1"/>
  <c r="H494" i="3"/>
  <c r="F127" i="21" s="1"/>
  <c r="H488" i="3"/>
  <c r="H471" i="3"/>
  <c r="H477" i="3"/>
  <c r="F125" i="11" s="1"/>
  <c r="H481" i="3"/>
  <c r="H437" i="3"/>
  <c r="H441" i="3"/>
  <c r="F114" i="22" s="1"/>
  <c r="H445" i="3"/>
  <c r="F112" i="21" s="1"/>
  <c r="H451" i="3"/>
  <c r="H459" i="3"/>
  <c r="F115" i="21" s="1"/>
  <c r="H463" i="3"/>
  <c r="F118" i="21" s="1"/>
  <c r="H395" i="3"/>
  <c r="F99" i="21" s="1"/>
  <c r="H399" i="3"/>
  <c r="F100" i="21" s="1"/>
  <c r="H403" i="3"/>
  <c r="H408" i="3"/>
  <c r="F102" i="21" s="1"/>
  <c r="H415" i="3"/>
  <c r="F103" i="21" s="1"/>
  <c r="H359" i="3"/>
  <c r="F89" i="21" s="1"/>
  <c r="H363" i="3"/>
  <c r="H367" i="3"/>
  <c r="F91" i="21" s="1"/>
  <c r="H371" i="3"/>
  <c r="F92" i="21" s="1"/>
  <c r="H375" i="3"/>
  <c r="F93" i="21" s="1"/>
  <c r="H379" i="3"/>
  <c r="H384" i="3"/>
  <c r="F95" i="21" s="1"/>
  <c r="H389" i="3"/>
  <c r="F96" i="21" s="1"/>
  <c r="H330" i="3"/>
  <c r="H334" i="3"/>
  <c r="H344" i="3"/>
  <c r="F85" i="21" s="1"/>
  <c r="H350" i="3"/>
  <c r="F86" i="21" s="1"/>
  <c r="H292" i="3"/>
  <c r="H299" i="3"/>
  <c r="H303" i="3"/>
  <c r="F75" i="21" s="1"/>
  <c r="H308" i="3"/>
  <c r="F76" i="21" s="1"/>
  <c r="H312" i="3"/>
  <c r="F77" i="21" s="1"/>
  <c r="H316" i="3"/>
  <c r="F78" i="21" s="1"/>
  <c r="H320" i="3"/>
  <c r="F79" i="21" s="1"/>
  <c r="H324" i="3"/>
  <c r="F80" i="21" s="1"/>
  <c r="H247" i="3"/>
  <c r="F62" i="21" s="1"/>
  <c r="H251" i="3"/>
  <c r="H256" i="3"/>
  <c r="F64" i="21" s="1"/>
  <c r="H260" i="3"/>
  <c r="F65" i="21" s="1"/>
  <c r="H265" i="3"/>
  <c r="F66" i="21" s="1"/>
  <c r="H269" i="3"/>
  <c r="H273" i="3"/>
  <c r="F68" i="21" s="1"/>
  <c r="H278" i="3"/>
  <c r="F69" i="21" s="1"/>
  <c r="H282" i="3"/>
  <c r="F70" i="21" s="1"/>
  <c r="F62" i="11"/>
  <c r="H228" i="3"/>
  <c r="F57" i="21" s="1"/>
  <c r="H224" i="3"/>
  <c r="F56" i="21" s="1"/>
  <c r="H219" i="3"/>
  <c r="F55" i="21" s="1"/>
  <c r="F56" i="11"/>
  <c r="H178" i="3"/>
  <c r="F44" i="21" s="1"/>
  <c r="H182" i="3"/>
  <c r="F45" i="21" s="1"/>
  <c r="H186" i="3"/>
  <c r="H190" i="3"/>
  <c r="F47" i="21" s="1"/>
  <c r="H194" i="3"/>
  <c r="F48" i="21" s="1"/>
  <c r="H199" i="3"/>
  <c r="F49" i="21" s="1"/>
  <c r="H171" i="3"/>
  <c r="F41" i="21" s="1"/>
  <c r="H166" i="3"/>
  <c r="F40" i="21" s="1"/>
  <c r="H161" i="3"/>
  <c r="F39" i="21" s="1"/>
  <c r="H155" i="3"/>
  <c r="H149" i="3"/>
  <c r="F37" i="21" s="1"/>
  <c r="H145" i="3"/>
  <c r="F36" i="21" s="1"/>
  <c r="H139" i="3"/>
  <c r="F35" i="21" s="1"/>
  <c r="H133" i="3"/>
  <c r="F34" i="21" s="1"/>
  <c r="H118" i="3"/>
  <c r="H123" i="3"/>
  <c r="F30" i="21" s="1"/>
  <c r="H127" i="3"/>
  <c r="H9" i="3"/>
  <c r="F15" i="11"/>
  <c r="F16" i="11"/>
  <c r="F19" i="11"/>
  <c r="F20" i="11"/>
  <c r="F24" i="11"/>
  <c r="F26" i="11"/>
  <c r="P663" i="3"/>
  <c r="K176" i="11" s="1"/>
  <c r="P667" i="3"/>
  <c r="P671" i="3"/>
  <c r="P677" i="3"/>
  <c r="P648" i="3"/>
  <c r="P652" i="3"/>
  <c r="K172" i="11" s="1"/>
  <c r="P656" i="3"/>
  <c r="K173" i="11" s="1"/>
  <c r="P642" i="3"/>
  <c r="P638" i="3"/>
  <c r="P634" i="3"/>
  <c r="P624" i="3"/>
  <c r="P619" i="3"/>
  <c r="K164" i="11" s="1"/>
  <c r="P617" i="3"/>
  <c r="P608" i="3"/>
  <c r="P604" i="3"/>
  <c r="P598" i="3"/>
  <c r="P592" i="3"/>
  <c r="P588" i="3"/>
  <c r="P584" i="3"/>
  <c r="P580" i="3"/>
  <c r="P576" i="3"/>
  <c r="K152" i="11" s="1"/>
  <c r="P572" i="3"/>
  <c r="P568" i="3"/>
  <c r="P564" i="3"/>
  <c r="P537" i="3"/>
  <c r="P541" i="3"/>
  <c r="P545" i="3"/>
  <c r="P549" i="3"/>
  <c r="K145" i="11" s="1"/>
  <c r="P554" i="3"/>
  <c r="P558" i="3"/>
  <c r="P531" i="3"/>
  <c r="K139" i="11" s="1"/>
  <c r="P525" i="3"/>
  <c r="R525" i="3" s="1"/>
  <c r="P521" i="3"/>
  <c r="P516" i="3"/>
  <c r="P510" i="3"/>
  <c r="P504" i="3"/>
  <c r="K132" i="11" s="1"/>
  <c r="P500" i="3"/>
  <c r="P494" i="3"/>
  <c r="R494" i="3" s="1"/>
  <c r="P488" i="3"/>
  <c r="P437" i="3"/>
  <c r="K113" i="11" s="1"/>
  <c r="P441" i="3"/>
  <c r="P445" i="3"/>
  <c r="P451" i="3"/>
  <c r="P459" i="3"/>
  <c r="K118" i="11" s="1"/>
  <c r="P463" i="3"/>
  <c r="P395" i="3"/>
  <c r="K102" i="11" s="1"/>
  <c r="P399" i="3"/>
  <c r="P403" i="3"/>
  <c r="R403" i="3" s="1"/>
  <c r="P408" i="3"/>
  <c r="P415" i="3"/>
  <c r="K106" i="11" s="1"/>
  <c r="P359" i="3"/>
  <c r="P363" i="3"/>
  <c r="P367" i="3"/>
  <c r="P371" i="3"/>
  <c r="K95" i="11" s="1"/>
  <c r="P375" i="3"/>
  <c r="P379" i="3"/>
  <c r="P389" i="3"/>
  <c r="P330" i="3"/>
  <c r="P334" i="3"/>
  <c r="P344" i="3"/>
  <c r="K88" i="11" s="1"/>
  <c r="P350" i="3"/>
  <c r="P292" i="3"/>
  <c r="K76" i="11" s="1"/>
  <c r="P299" i="3"/>
  <c r="K77" i="11" s="1"/>
  <c r="P303" i="3"/>
  <c r="P308" i="3"/>
  <c r="K79" i="11" s="1"/>
  <c r="P312" i="3"/>
  <c r="P316" i="3"/>
  <c r="P320" i="3"/>
  <c r="K82" i="11" s="1"/>
  <c r="P324" i="3"/>
  <c r="K83" i="11" s="1"/>
  <c r="P247" i="3"/>
  <c r="P251" i="3"/>
  <c r="P256" i="3"/>
  <c r="K67" i="11" s="1"/>
  <c r="P260" i="3"/>
  <c r="K68" i="11" s="1"/>
  <c r="P265" i="3"/>
  <c r="P269" i="3"/>
  <c r="P273" i="3"/>
  <c r="K71" i="11" s="1"/>
  <c r="P278" i="3"/>
  <c r="K72" i="11" s="1"/>
  <c r="P282" i="3"/>
  <c r="P228" i="3"/>
  <c r="P224" i="3"/>
  <c r="K59" i="11" s="1"/>
  <c r="P219" i="3"/>
  <c r="P233" i="3"/>
  <c r="K61" i="11" s="1"/>
  <c r="P178" i="3"/>
  <c r="P182" i="3"/>
  <c r="K48" i="11" s="1"/>
  <c r="P186" i="3"/>
  <c r="P190" i="3"/>
  <c r="K50" i="11" s="1"/>
  <c r="P194" i="3"/>
  <c r="P199" i="3"/>
  <c r="K52" i="11" s="1"/>
  <c r="P203" i="3"/>
  <c r="R203" i="3" s="1"/>
  <c r="P171" i="3"/>
  <c r="K44" i="11" s="1"/>
  <c r="P166" i="3"/>
  <c r="P161" i="3"/>
  <c r="K42" i="11" s="1"/>
  <c r="P155" i="3"/>
  <c r="R149" i="3"/>
  <c r="P145" i="3"/>
  <c r="K39" i="11" s="1"/>
  <c r="P139" i="3"/>
  <c r="P133" i="3"/>
  <c r="K37" i="11" s="1"/>
  <c r="P9" i="3"/>
  <c r="R9" i="3" s="1"/>
  <c r="P17" i="3"/>
  <c r="R17" i="3" s="1"/>
  <c r="P21" i="3"/>
  <c r="P25" i="3"/>
  <c r="K10" i="11" s="1"/>
  <c r="P29" i="3"/>
  <c r="R29" i="3" s="1"/>
  <c r="P33" i="3"/>
  <c r="K12" i="11" s="1"/>
  <c r="P42" i="3"/>
  <c r="P46" i="3"/>
  <c r="P50" i="3"/>
  <c r="R50" i="3" s="1"/>
  <c r="P57" i="3"/>
  <c r="P67" i="3"/>
  <c r="P72" i="3"/>
  <c r="P77" i="3"/>
  <c r="R77" i="3" s="1"/>
  <c r="P84" i="3"/>
  <c r="P88" i="3"/>
  <c r="K24" i="11" s="1"/>
  <c r="P93" i="3"/>
  <c r="K25" i="11" s="1"/>
  <c r="P97" i="3"/>
  <c r="K26" i="11" s="1"/>
  <c r="P102" i="3"/>
  <c r="P106" i="3"/>
  <c r="P110" i="3"/>
  <c r="M663" i="3"/>
  <c r="M667" i="3"/>
  <c r="M671" i="3"/>
  <c r="M677" i="3"/>
  <c r="M648" i="3"/>
  <c r="M652" i="3"/>
  <c r="M656" i="3"/>
  <c r="I173" i="11" s="1"/>
  <c r="M642" i="3"/>
  <c r="I168" i="11" s="1"/>
  <c r="M638" i="3"/>
  <c r="I167" i="11" s="1"/>
  <c r="M634" i="3"/>
  <c r="I166" i="11" s="1"/>
  <c r="M624" i="3"/>
  <c r="M619" i="3"/>
  <c r="I164" i="11" s="1"/>
  <c r="M617" i="3"/>
  <c r="I162" i="11" s="1"/>
  <c r="E109" i="12" s="1"/>
  <c r="Q122" i="12" s="1"/>
  <c r="M608" i="3"/>
  <c r="M604" i="3"/>
  <c r="I158" i="11" s="1"/>
  <c r="M598" i="3"/>
  <c r="O598" i="3" s="1"/>
  <c r="M592" i="3"/>
  <c r="I156" i="11" s="1"/>
  <c r="M588" i="3"/>
  <c r="M584" i="3"/>
  <c r="I154" i="11" s="1"/>
  <c r="M580" i="3"/>
  <c r="I153" i="11" s="1"/>
  <c r="M576" i="3"/>
  <c r="M572" i="3"/>
  <c r="M568" i="3"/>
  <c r="I150" i="11" s="1"/>
  <c r="M564" i="3"/>
  <c r="M537" i="3"/>
  <c r="I142" i="11" s="1"/>
  <c r="M541" i="3"/>
  <c r="M545" i="3"/>
  <c r="I144" i="11" s="1"/>
  <c r="M549" i="3"/>
  <c r="I145" i="11" s="1"/>
  <c r="M554" i="3"/>
  <c r="M558" i="3"/>
  <c r="M531" i="3"/>
  <c r="M535" i="3" s="1"/>
  <c r="M525" i="3"/>
  <c r="M521" i="3"/>
  <c r="M516" i="3"/>
  <c r="M510" i="3"/>
  <c r="I133" i="11" s="1"/>
  <c r="M504" i="3"/>
  <c r="I132" i="11" s="1"/>
  <c r="M500" i="3"/>
  <c r="M494" i="3"/>
  <c r="I130" i="11" s="1"/>
  <c r="M488" i="3"/>
  <c r="I129" i="11" s="1"/>
  <c r="M437" i="3"/>
  <c r="M441" i="3"/>
  <c r="I114" i="11" s="1"/>
  <c r="M445" i="3"/>
  <c r="M451" i="3"/>
  <c r="I116" i="11" s="1"/>
  <c r="M459" i="3"/>
  <c r="I118" i="11" s="1"/>
  <c r="M463" i="3"/>
  <c r="I121" i="11" s="1"/>
  <c r="M395" i="3"/>
  <c r="M399" i="3"/>
  <c r="M403" i="3"/>
  <c r="M359" i="3"/>
  <c r="O359" i="3" s="1"/>
  <c r="M363" i="3"/>
  <c r="M367" i="3"/>
  <c r="M371" i="3"/>
  <c r="I95" i="11" s="1"/>
  <c r="M375" i="3"/>
  <c r="O375" i="3" s="1"/>
  <c r="M379" i="3"/>
  <c r="M384" i="3"/>
  <c r="I98" i="11" s="1"/>
  <c r="M389" i="3"/>
  <c r="M330" i="3"/>
  <c r="O330" i="3" s="1"/>
  <c r="M334" i="3"/>
  <c r="M344" i="3"/>
  <c r="M350" i="3"/>
  <c r="I89" i="11" s="1"/>
  <c r="I76" i="11"/>
  <c r="M299" i="3"/>
  <c r="M303" i="3"/>
  <c r="M308" i="3"/>
  <c r="M312" i="3"/>
  <c r="O312" i="3" s="1"/>
  <c r="M316" i="3"/>
  <c r="M320" i="3"/>
  <c r="M324" i="3"/>
  <c r="I83" i="11" s="1"/>
  <c r="M247" i="3"/>
  <c r="I65" i="11" s="1"/>
  <c r="M251" i="3"/>
  <c r="M256" i="3"/>
  <c r="I67" i="11" s="1"/>
  <c r="M265" i="3"/>
  <c r="M269" i="3"/>
  <c r="O269" i="3" s="1"/>
  <c r="M273" i="3"/>
  <c r="I71" i="11" s="1"/>
  <c r="M278" i="3"/>
  <c r="I72" i="11" s="1"/>
  <c r="M282" i="3"/>
  <c r="I73" i="11" s="1"/>
  <c r="I62" i="11"/>
  <c r="M228" i="3"/>
  <c r="M224" i="3"/>
  <c r="M219" i="3"/>
  <c r="I56" i="11"/>
  <c r="M233" i="3"/>
  <c r="I61" i="11" s="1"/>
  <c r="M178" i="3"/>
  <c r="M182" i="3"/>
  <c r="M186" i="3"/>
  <c r="I49" i="11" s="1"/>
  <c r="M190" i="3"/>
  <c r="M194" i="3"/>
  <c r="I51" i="11" s="1"/>
  <c r="M199" i="3"/>
  <c r="I52" i="11" s="1"/>
  <c r="M203" i="3"/>
  <c r="M9" i="3"/>
  <c r="M17" i="3"/>
  <c r="O17" i="3" s="1"/>
  <c r="M21" i="3"/>
  <c r="I9" i="11" s="1"/>
  <c r="M25" i="3"/>
  <c r="I10" i="11" s="1"/>
  <c r="M29" i="3"/>
  <c r="I11" i="11" s="1"/>
  <c r="M33" i="3"/>
  <c r="I12" i="11" s="1"/>
  <c r="M42" i="3"/>
  <c r="I13" i="11" s="1"/>
  <c r="M46" i="3"/>
  <c r="I14" i="11" s="1"/>
  <c r="M50" i="3"/>
  <c r="I15" i="11" s="1"/>
  <c r="M57" i="3"/>
  <c r="I16" i="11" s="1"/>
  <c r="M67" i="3"/>
  <c r="I17" i="11" s="1"/>
  <c r="M72" i="3"/>
  <c r="I18" i="11" s="1"/>
  <c r="M77" i="3"/>
  <c r="I19" i="11" s="1"/>
  <c r="M84" i="3"/>
  <c r="I20" i="11" s="1"/>
  <c r="M88" i="3"/>
  <c r="I24" i="11" s="1"/>
  <c r="M93" i="3"/>
  <c r="I25" i="11" s="1"/>
  <c r="M97" i="3"/>
  <c r="I26" i="11" s="1"/>
  <c r="M102" i="3"/>
  <c r="I27" i="11" s="1"/>
  <c r="M106" i="3"/>
  <c r="I28" i="11" s="1"/>
  <c r="M110" i="3"/>
  <c r="I29" i="11" s="1"/>
  <c r="M171" i="3"/>
  <c r="I44" i="11" s="1"/>
  <c r="M166" i="3"/>
  <c r="O166" i="3" s="1"/>
  <c r="M161" i="3"/>
  <c r="M155" i="3"/>
  <c r="I41" i="11" s="1"/>
  <c r="M149" i="3"/>
  <c r="I40" i="11" s="1"/>
  <c r="M145" i="3"/>
  <c r="I39" i="11" s="1"/>
  <c r="M139" i="3"/>
  <c r="M133" i="3"/>
  <c r="I37" i="11" s="1"/>
  <c r="J663" i="3"/>
  <c r="J667" i="3"/>
  <c r="G177" i="11" s="1"/>
  <c r="J671" i="3"/>
  <c r="J677" i="3"/>
  <c r="G179" i="11" s="1"/>
  <c r="J648" i="3"/>
  <c r="J652" i="3"/>
  <c r="J656" i="3"/>
  <c r="G173" i="11" s="1"/>
  <c r="J642" i="3"/>
  <c r="J638" i="3"/>
  <c r="J634" i="3"/>
  <c r="G166" i="11" s="1"/>
  <c r="J624" i="3"/>
  <c r="J619" i="3"/>
  <c r="G164" i="11" s="1"/>
  <c r="J617" i="3"/>
  <c r="J608" i="3"/>
  <c r="J604" i="3"/>
  <c r="G158" i="11" s="1"/>
  <c r="J598" i="3"/>
  <c r="G157" i="11" s="1"/>
  <c r="J592" i="3"/>
  <c r="G156" i="11" s="1"/>
  <c r="J588" i="3"/>
  <c r="G155" i="11" s="1"/>
  <c r="J584" i="3"/>
  <c r="J580" i="3"/>
  <c r="J576" i="3"/>
  <c r="G152" i="11" s="1"/>
  <c r="J572" i="3"/>
  <c r="J568" i="3"/>
  <c r="J564" i="3"/>
  <c r="J537" i="3"/>
  <c r="G142" i="11" s="1"/>
  <c r="J541" i="3"/>
  <c r="G143" i="11" s="1"/>
  <c r="J545" i="3"/>
  <c r="G144" i="11" s="1"/>
  <c r="J549" i="3"/>
  <c r="J554" i="3"/>
  <c r="J558" i="3"/>
  <c r="J525" i="3"/>
  <c r="G136" i="11" s="1"/>
  <c r="J521" i="3"/>
  <c r="J516" i="3"/>
  <c r="J510" i="3"/>
  <c r="G133" i="11" s="1"/>
  <c r="J504" i="3"/>
  <c r="G132" i="11" s="1"/>
  <c r="J500" i="3"/>
  <c r="J494" i="3"/>
  <c r="J488" i="3"/>
  <c r="J437" i="3"/>
  <c r="G113" i="11" s="1"/>
  <c r="J441" i="3"/>
  <c r="G115" i="11"/>
  <c r="J451" i="3"/>
  <c r="J459" i="3"/>
  <c r="G118" i="11" s="1"/>
  <c r="J463" i="3"/>
  <c r="G121" i="11" s="1"/>
  <c r="J395" i="3"/>
  <c r="J399" i="3"/>
  <c r="J403" i="3"/>
  <c r="L403" i="3" s="1"/>
  <c r="J408" i="3"/>
  <c r="G105" i="11" s="1"/>
  <c r="J415" i="3"/>
  <c r="J359" i="3"/>
  <c r="G92" i="11" s="1"/>
  <c r="J363" i="3"/>
  <c r="J367" i="3"/>
  <c r="G94" i="11" s="1"/>
  <c r="J371" i="3"/>
  <c r="G95" i="11" s="1"/>
  <c r="J375" i="3"/>
  <c r="G96" i="11" s="1"/>
  <c r="J379" i="3"/>
  <c r="G97" i="11" s="1"/>
  <c r="J384" i="3"/>
  <c r="G98" i="11" s="1"/>
  <c r="J389" i="3"/>
  <c r="J330" i="3"/>
  <c r="L330" i="3" s="1"/>
  <c r="J334" i="3"/>
  <c r="L334" i="3" s="1"/>
  <c r="J344" i="3"/>
  <c r="G88" i="11" s="1"/>
  <c r="J350" i="3"/>
  <c r="J292" i="3"/>
  <c r="G76" i="11" s="1"/>
  <c r="J299" i="3"/>
  <c r="G77" i="11" s="1"/>
  <c r="J303" i="3"/>
  <c r="J308" i="3"/>
  <c r="J312" i="3"/>
  <c r="G80" i="11" s="1"/>
  <c r="J316" i="3"/>
  <c r="G81" i="11" s="1"/>
  <c r="J320" i="3"/>
  <c r="J324" i="3"/>
  <c r="J247" i="3"/>
  <c r="L247" i="3" s="1"/>
  <c r="J251" i="3"/>
  <c r="L251" i="3" s="1"/>
  <c r="J256" i="3"/>
  <c r="G67" i="11" s="1"/>
  <c r="J260" i="3"/>
  <c r="J265" i="3"/>
  <c r="G69" i="11" s="1"/>
  <c r="J269" i="3"/>
  <c r="J273" i="3"/>
  <c r="J278" i="3"/>
  <c r="J282" i="3"/>
  <c r="G73" i="11" s="1"/>
  <c r="J228" i="3"/>
  <c r="J224" i="3"/>
  <c r="J219" i="3"/>
  <c r="G58" i="11" s="1"/>
  <c r="G56" i="11"/>
  <c r="J233" i="3"/>
  <c r="G61" i="11" s="1"/>
  <c r="J178" i="3"/>
  <c r="L178" i="3" s="1"/>
  <c r="J182" i="3"/>
  <c r="G48" i="11" s="1"/>
  <c r="J186" i="3"/>
  <c r="G49" i="11" s="1"/>
  <c r="J190" i="3"/>
  <c r="G50" i="11" s="1"/>
  <c r="J194" i="3"/>
  <c r="G51" i="11" s="1"/>
  <c r="J199" i="3"/>
  <c r="J203" i="3"/>
  <c r="G53" i="11" s="1"/>
  <c r="J171" i="3"/>
  <c r="J166" i="3"/>
  <c r="J161" i="3"/>
  <c r="J155" i="3"/>
  <c r="J149" i="3"/>
  <c r="J145" i="3"/>
  <c r="J139" i="3"/>
  <c r="L139" i="3" s="1"/>
  <c r="J133" i="3"/>
  <c r="J9" i="3"/>
  <c r="J17" i="3"/>
  <c r="G8" i="11" s="1"/>
  <c r="J21" i="3"/>
  <c r="L21" i="3" s="1"/>
  <c r="J25" i="3"/>
  <c r="J29" i="3"/>
  <c r="L29" i="3" s="1"/>
  <c r="J33" i="3"/>
  <c r="G12" i="11" s="1"/>
  <c r="J42" i="3"/>
  <c r="L42" i="3" s="1"/>
  <c r="J46" i="3"/>
  <c r="J50" i="3"/>
  <c r="G15" i="11" s="1"/>
  <c r="J57" i="3"/>
  <c r="G16" i="11" s="1"/>
  <c r="J67" i="3"/>
  <c r="J72" i="3"/>
  <c r="J77" i="3"/>
  <c r="L77" i="3" s="1"/>
  <c r="J84" i="3"/>
  <c r="G20" i="11" s="1"/>
  <c r="J88" i="3"/>
  <c r="L88" i="3" s="1"/>
  <c r="J93" i="3"/>
  <c r="G25" i="11" s="1"/>
  <c r="J97" i="3"/>
  <c r="J102" i="3"/>
  <c r="J106" i="3"/>
  <c r="L106" i="3" s="1"/>
  <c r="J110" i="3"/>
  <c r="G663" i="3"/>
  <c r="E176" i="11" s="1"/>
  <c r="G667" i="3"/>
  <c r="E177" i="11" s="1"/>
  <c r="G671" i="3"/>
  <c r="E178" i="11" s="1"/>
  <c r="G677" i="3"/>
  <c r="E179" i="11" s="1"/>
  <c r="H700" i="3"/>
  <c r="G648" i="3"/>
  <c r="I648" i="3" s="1"/>
  <c r="G652" i="3"/>
  <c r="E172" i="11" s="1"/>
  <c r="G656" i="3"/>
  <c r="G642" i="3"/>
  <c r="E168" i="11" s="1"/>
  <c r="G638" i="3"/>
  <c r="I638" i="3" s="1"/>
  <c r="G634" i="3"/>
  <c r="I634" i="3" s="1"/>
  <c r="G624" i="3"/>
  <c r="G619" i="3"/>
  <c r="E164" i="11" s="1"/>
  <c r="G617" i="3"/>
  <c r="E162" i="11" s="1"/>
  <c r="E56" i="12" s="1"/>
  <c r="Q68" i="12" s="1"/>
  <c r="G608" i="3"/>
  <c r="E159" i="11" s="1"/>
  <c r="G604" i="3"/>
  <c r="G598" i="3"/>
  <c r="E157" i="11" s="1"/>
  <c r="G592" i="3"/>
  <c r="I592" i="3" s="1"/>
  <c r="G588" i="3"/>
  <c r="I588" i="3" s="1"/>
  <c r="G584" i="3"/>
  <c r="G580" i="3"/>
  <c r="G576" i="3"/>
  <c r="E152" i="11" s="1"/>
  <c r="G572" i="3"/>
  <c r="E151" i="11" s="1"/>
  <c r="G568" i="3"/>
  <c r="G564" i="3"/>
  <c r="E149" i="11" s="1"/>
  <c r="G537" i="3"/>
  <c r="G541" i="3"/>
  <c r="I541" i="3" s="1"/>
  <c r="G545" i="3"/>
  <c r="G549" i="3"/>
  <c r="E145" i="11" s="1"/>
  <c r="G554" i="3"/>
  <c r="I554" i="3" s="1"/>
  <c r="G558" i="3"/>
  <c r="E146" i="11" s="1"/>
  <c r="G531" i="3"/>
  <c r="G525" i="3"/>
  <c r="G521" i="3"/>
  <c r="I521" i="3" s="1"/>
  <c r="G516" i="3"/>
  <c r="I516" i="3" s="1"/>
  <c r="G510" i="3"/>
  <c r="G504" i="3"/>
  <c r="E132" i="11" s="1"/>
  <c r="G500" i="3"/>
  <c r="E131" i="11" s="1"/>
  <c r="G494" i="3"/>
  <c r="G488" i="3"/>
  <c r="G471" i="3"/>
  <c r="E124" i="11" s="1"/>
  <c r="G477" i="3"/>
  <c r="E125" i="11" s="1"/>
  <c r="G481" i="3"/>
  <c r="E126" i="11" s="1"/>
  <c r="G437" i="3"/>
  <c r="G441" i="3"/>
  <c r="E114" i="11" s="1"/>
  <c r="G445" i="3"/>
  <c r="G451" i="3"/>
  <c r="G459" i="3"/>
  <c r="G463" i="3"/>
  <c r="E121" i="11" s="1"/>
  <c r="G395" i="3"/>
  <c r="I395" i="3" s="1"/>
  <c r="G399" i="3"/>
  <c r="I399" i="3" s="1"/>
  <c r="G403" i="3"/>
  <c r="G408" i="3"/>
  <c r="E105" i="11" s="1"/>
  <c r="G415" i="3"/>
  <c r="I415" i="3" s="1"/>
  <c r="G359" i="3"/>
  <c r="E92" i="11" s="1"/>
  <c r="G363" i="3"/>
  <c r="G367" i="3"/>
  <c r="E94" i="11" s="1"/>
  <c r="G371" i="3"/>
  <c r="I371" i="3" s="1"/>
  <c r="G375" i="3"/>
  <c r="I375" i="3" s="1"/>
  <c r="G379" i="3"/>
  <c r="G384" i="3"/>
  <c r="E98" i="11" s="1"/>
  <c r="G389" i="3"/>
  <c r="I389" i="3" s="1"/>
  <c r="G330" i="3"/>
  <c r="G334" i="3"/>
  <c r="G344" i="3"/>
  <c r="E88" i="11" s="1"/>
  <c r="G350" i="3"/>
  <c r="E89" i="11" s="1"/>
  <c r="G292" i="3"/>
  <c r="G299" i="3"/>
  <c r="G303" i="3"/>
  <c r="E78" i="11" s="1"/>
  <c r="G308" i="3"/>
  <c r="E79" i="11" s="1"/>
  <c r="G312" i="3"/>
  <c r="E80" i="11" s="1"/>
  <c r="G316" i="3"/>
  <c r="E81" i="11" s="1"/>
  <c r="G320" i="3"/>
  <c r="E82" i="11" s="1"/>
  <c r="G324" i="3"/>
  <c r="I324" i="3" s="1"/>
  <c r="G247" i="3"/>
  <c r="G251" i="3"/>
  <c r="G256" i="3"/>
  <c r="E67" i="11" s="1"/>
  <c r="G260" i="3"/>
  <c r="I260" i="3" s="1"/>
  <c r="G265" i="3"/>
  <c r="G269" i="3"/>
  <c r="G273" i="3"/>
  <c r="E71" i="11" s="1"/>
  <c r="G278" i="3"/>
  <c r="I278" i="3" s="1"/>
  <c r="G282" i="3"/>
  <c r="E73" i="11" s="1"/>
  <c r="G228" i="3"/>
  <c r="E60" i="11" s="1"/>
  <c r="G224" i="3"/>
  <c r="G219" i="3"/>
  <c r="E57" i="11"/>
  <c r="G233" i="3"/>
  <c r="E61" i="11" s="1"/>
  <c r="G178" i="3"/>
  <c r="E47" i="11" s="1"/>
  <c r="G182" i="3"/>
  <c r="G186" i="3"/>
  <c r="E49" i="11" s="1"/>
  <c r="G190" i="3"/>
  <c r="E50" i="11" s="1"/>
  <c r="G194" i="3"/>
  <c r="G199" i="3"/>
  <c r="G203" i="3"/>
  <c r="I203" i="3" s="1"/>
  <c r="G171" i="3"/>
  <c r="E44" i="11" s="1"/>
  <c r="G166" i="3"/>
  <c r="E43" i="11" s="1"/>
  <c r="G161" i="3"/>
  <c r="G155" i="3"/>
  <c r="G149" i="3"/>
  <c r="E40" i="11" s="1"/>
  <c r="G145" i="3"/>
  <c r="E39" i="11" s="1"/>
  <c r="G139" i="3"/>
  <c r="G133" i="3"/>
  <c r="G118" i="3"/>
  <c r="E21" i="11" s="1"/>
  <c r="G123" i="3"/>
  <c r="E33" i="11" s="1"/>
  <c r="G127" i="3"/>
  <c r="G9" i="3"/>
  <c r="E7" i="11" s="1"/>
  <c r="G17" i="3"/>
  <c r="G21" i="3"/>
  <c r="E9" i="11" s="1"/>
  <c r="G25" i="3"/>
  <c r="G29" i="3"/>
  <c r="E11" i="11" s="1"/>
  <c r="G33" i="3"/>
  <c r="E12" i="11" s="1"/>
  <c r="G42" i="3"/>
  <c r="E13" i="11" s="1"/>
  <c r="G46" i="3"/>
  <c r="G50" i="3"/>
  <c r="G57" i="3"/>
  <c r="G67" i="3"/>
  <c r="E17" i="11" s="1"/>
  <c r="G72" i="3"/>
  <c r="G77" i="3"/>
  <c r="E19" i="11" s="1"/>
  <c r="G84" i="3"/>
  <c r="E20" i="11" s="1"/>
  <c r="G88" i="3"/>
  <c r="G93" i="3"/>
  <c r="G97" i="3"/>
  <c r="G102" i="3"/>
  <c r="E27" i="11" s="1"/>
  <c r="G106" i="3"/>
  <c r="E28" i="11" s="1"/>
  <c r="E29" i="11"/>
  <c r="S663" i="3"/>
  <c r="M176" i="11" s="1"/>
  <c r="S667" i="3"/>
  <c r="M177" i="11" s="1"/>
  <c r="S671" i="3"/>
  <c r="U671" i="3" s="1"/>
  <c r="S677" i="3"/>
  <c r="U677" i="3" s="1"/>
  <c r="S648" i="3"/>
  <c r="U648" i="3" s="1"/>
  <c r="S652" i="3"/>
  <c r="M172" i="11" s="1"/>
  <c r="S656" i="3"/>
  <c r="U656" i="3" s="1"/>
  <c r="S642" i="3"/>
  <c r="U642" i="3" s="1"/>
  <c r="S638" i="3"/>
  <c r="M167" i="11" s="1"/>
  <c r="S634" i="3"/>
  <c r="M166" i="11" s="1"/>
  <c r="S624" i="3"/>
  <c r="M165" i="11" s="1"/>
  <c r="S619" i="3"/>
  <c r="S617" i="3"/>
  <c r="S608" i="3"/>
  <c r="S604" i="3"/>
  <c r="M158" i="11" s="1"/>
  <c r="S592" i="3"/>
  <c r="M156" i="11" s="1"/>
  <c r="S588" i="3"/>
  <c r="M155" i="11" s="1"/>
  <c r="S584" i="3"/>
  <c r="M154" i="11" s="1"/>
  <c r="S580" i="3"/>
  <c r="S576" i="3"/>
  <c r="U576" i="3" s="1"/>
  <c r="S572" i="3"/>
  <c r="M151" i="11" s="1"/>
  <c r="S568" i="3"/>
  <c r="M150" i="11" s="1"/>
  <c r="S564" i="3"/>
  <c r="U564" i="3" s="1"/>
  <c r="S537" i="3"/>
  <c r="U537" i="3" s="1"/>
  <c r="S541" i="3"/>
  <c r="M143" i="11" s="1"/>
  <c r="S545" i="3"/>
  <c r="M144" i="11" s="1"/>
  <c r="S549" i="3"/>
  <c r="S554" i="3"/>
  <c r="S558" i="3"/>
  <c r="S531" i="3"/>
  <c r="M139" i="11" s="1"/>
  <c r="S525" i="3"/>
  <c r="U525" i="3" s="1"/>
  <c r="S521" i="3"/>
  <c r="U521" i="3" s="1"/>
  <c r="S516" i="3"/>
  <c r="M134" i="11" s="1"/>
  <c r="S510" i="3"/>
  <c r="M133" i="11" s="1"/>
  <c r="S504" i="3"/>
  <c r="S500" i="3"/>
  <c r="U500" i="3" s="1"/>
  <c r="S494" i="3"/>
  <c r="M130" i="11" s="1"/>
  <c r="S488" i="3"/>
  <c r="M129" i="11" s="1"/>
  <c r="S471" i="3"/>
  <c r="M124" i="11" s="1"/>
  <c r="S477" i="3"/>
  <c r="S481" i="3"/>
  <c r="M120" i="11" s="1"/>
  <c r="S437" i="3"/>
  <c r="M113" i="11" s="1"/>
  <c r="S441" i="3"/>
  <c r="S445" i="3"/>
  <c r="M115" i="11" s="1"/>
  <c r="S451" i="3"/>
  <c r="M116" i="11" s="1"/>
  <c r="S459" i="3"/>
  <c r="M118" i="11" s="1"/>
  <c r="S463" i="3"/>
  <c r="S395" i="3"/>
  <c r="M102" i="11" s="1"/>
  <c r="S399" i="3"/>
  <c r="M103" i="11" s="1"/>
  <c r="S403" i="3"/>
  <c r="M104" i="11" s="1"/>
  <c r="S408" i="3"/>
  <c r="S415" i="3"/>
  <c r="S359" i="3"/>
  <c r="S363" i="3"/>
  <c r="U363" i="3" s="1"/>
  <c r="S367" i="3"/>
  <c r="U367" i="3" s="1"/>
  <c r="S371" i="3"/>
  <c r="U371" i="3" s="1"/>
  <c r="S375" i="3"/>
  <c r="M96" i="11" s="1"/>
  <c r="S379" i="3"/>
  <c r="U379" i="3" s="1"/>
  <c r="S384" i="3"/>
  <c r="U384" i="3" s="1"/>
  <c r="S389" i="3"/>
  <c r="S330" i="3"/>
  <c r="S334" i="3"/>
  <c r="M87" i="11" s="1"/>
  <c r="S344" i="3"/>
  <c r="S350" i="3"/>
  <c r="S292" i="3"/>
  <c r="M76" i="11" s="1"/>
  <c r="S299" i="3"/>
  <c r="U299" i="3" s="1"/>
  <c r="S303" i="3"/>
  <c r="U303" i="3" s="1"/>
  <c r="S308" i="3"/>
  <c r="S312" i="3"/>
  <c r="S316" i="3"/>
  <c r="U316" i="3" s="1"/>
  <c r="S320" i="3"/>
  <c r="S324" i="3"/>
  <c r="S247" i="3"/>
  <c r="M65" i="11" s="1"/>
  <c r="S251" i="3"/>
  <c r="U251" i="3" s="1"/>
  <c r="S256" i="3"/>
  <c r="S260" i="3"/>
  <c r="S265" i="3"/>
  <c r="M69" i="11" s="1"/>
  <c r="S269" i="3"/>
  <c r="M70" i="11" s="1"/>
  <c r="S273" i="3"/>
  <c r="S278" i="3"/>
  <c r="M72" i="11" s="1"/>
  <c r="S282" i="3"/>
  <c r="M73" i="11" s="1"/>
  <c r="M62" i="11"/>
  <c r="S228" i="3"/>
  <c r="S224" i="3"/>
  <c r="S219" i="3"/>
  <c r="M58" i="11" s="1"/>
  <c r="S233" i="3"/>
  <c r="M61" i="11" s="1"/>
  <c r="S178" i="3"/>
  <c r="S182" i="3"/>
  <c r="S186" i="3"/>
  <c r="S190" i="3"/>
  <c r="S194" i="3"/>
  <c r="U194" i="3" s="1"/>
  <c r="S199" i="3"/>
  <c r="M52" i="11" s="1"/>
  <c r="S203" i="3"/>
  <c r="S171" i="3"/>
  <c r="U171" i="3" s="1"/>
  <c r="S166" i="3"/>
  <c r="M43" i="11" s="1"/>
  <c r="S161" i="3"/>
  <c r="S155" i="3"/>
  <c r="S149" i="3"/>
  <c r="U149" i="3" s="1"/>
  <c r="S145" i="3"/>
  <c r="M39" i="11" s="1"/>
  <c r="S139" i="3"/>
  <c r="M38" i="11" s="1"/>
  <c r="S133" i="3"/>
  <c r="S118" i="3"/>
  <c r="S123" i="3"/>
  <c r="M22" i="11" s="1"/>
  <c r="S127" i="3"/>
  <c r="U127" i="3" s="1"/>
  <c r="S9" i="3"/>
  <c r="S17" i="3"/>
  <c r="S21" i="3"/>
  <c r="M9" i="11" s="1"/>
  <c r="S25" i="3"/>
  <c r="M10" i="11" s="1"/>
  <c r="S29" i="3"/>
  <c r="S33" i="3"/>
  <c r="U33" i="3" s="1"/>
  <c r="S42" i="3"/>
  <c r="M13" i="11" s="1"/>
  <c r="S46" i="3"/>
  <c r="U46" i="3" s="1"/>
  <c r="S50" i="3"/>
  <c r="M15" i="11" s="1"/>
  <c r="S57" i="3"/>
  <c r="U57" i="3" s="1"/>
  <c r="S67" i="3"/>
  <c r="M17" i="11" s="1"/>
  <c r="S72" i="3"/>
  <c r="M18" i="11" s="1"/>
  <c r="S77" i="3"/>
  <c r="S84" i="3"/>
  <c r="S88" i="3"/>
  <c r="M24" i="11" s="1"/>
  <c r="S93" i="3"/>
  <c r="U93" i="3" s="1"/>
  <c r="S97" i="3"/>
  <c r="S102" i="3"/>
  <c r="S106" i="3"/>
  <c r="M28" i="11" s="1"/>
  <c r="S110" i="3"/>
  <c r="V395" i="3"/>
  <c r="X395" i="3" s="1"/>
  <c r="V399" i="3"/>
  <c r="V403" i="3"/>
  <c r="O104" i="11" s="1"/>
  <c r="V408" i="3"/>
  <c r="O105" i="11" s="1"/>
  <c r="V415" i="3"/>
  <c r="V359" i="3"/>
  <c r="X359" i="3" s="1"/>
  <c r="V363" i="3"/>
  <c r="O93" i="11" s="1"/>
  <c r="V367" i="3"/>
  <c r="V371" i="3"/>
  <c r="V375" i="3"/>
  <c r="X375" i="3" s="1"/>
  <c r="V379" i="3"/>
  <c r="O97" i="11" s="1"/>
  <c r="V384" i="3"/>
  <c r="X384" i="3" s="1"/>
  <c r="V389" i="3"/>
  <c r="V330" i="3"/>
  <c r="O86" i="11" s="1"/>
  <c r="V334" i="3"/>
  <c r="O87" i="11" s="1"/>
  <c r="V344" i="3"/>
  <c r="X344" i="3" s="1"/>
  <c r="V350" i="3"/>
  <c r="V299" i="3"/>
  <c r="O77" i="11" s="1"/>
  <c r="V303" i="3"/>
  <c r="O78" i="11" s="1"/>
  <c r="V308" i="3"/>
  <c r="V312" i="3"/>
  <c r="V316" i="3"/>
  <c r="V320" i="3"/>
  <c r="X320" i="3" s="1"/>
  <c r="V324" i="3"/>
  <c r="V247" i="3"/>
  <c r="O65" i="11" s="1"/>
  <c r="V251" i="3"/>
  <c r="O66" i="11" s="1"/>
  <c r="V256" i="3"/>
  <c r="X256" i="3" s="1"/>
  <c r="V260" i="3"/>
  <c r="V265" i="3"/>
  <c r="V269" i="3"/>
  <c r="O70" i="11" s="1"/>
  <c r="V273" i="3"/>
  <c r="X273" i="3" s="1"/>
  <c r="V278" i="3"/>
  <c r="X278" i="3" s="1"/>
  <c r="V282" i="3"/>
  <c r="V228" i="3"/>
  <c r="X228" i="3" s="1"/>
  <c r="V224" i="3"/>
  <c r="V219" i="3"/>
  <c r="O58" i="11" s="1"/>
  <c r="O57" i="11"/>
  <c r="V233" i="3"/>
  <c r="O61" i="11" s="1"/>
  <c r="V178" i="3"/>
  <c r="O47" i="11" s="1"/>
  <c r="V182" i="3"/>
  <c r="O48" i="11" s="1"/>
  <c r="V186" i="3"/>
  <c r="O49" i="11" s="1"/>
  <c r="V190" i="3"/>
  <c r="O50" i="11" s="1"/>
  <c r="V194" i="3"/>
  <c r="V199" i="3"/>
  <c r="O52" i="11" s="1"/>
  <c r="V203" i="3"/>
  <c r="O53" i="11" s="1"/>
  <c r="V171" i="3"/>
  <c r="O44" i="11" s="1"/>
  <c r="V166" i="3"/>
  <c r="V161" i="3"/>
  <c r="V155" i="3"/>
  <c r="X155" i="3" s="1"/>
  <c r="V149" i="3"/>
  <c r="V145" i="3"/>
  <c r="X145" i="3" s="1"/>
  <c r="V139" i="3"/>
  <c r="O38" i="11" s="1"/>
  <c r="V133" i="3"/>
  <c r="O37" i="11" s="1"/>
  <c r="V118" i="3"/>
  <c r="V123" i="3"/>
  <c r="O33" i="11" s="1"/>
  <c r="V127" i="3"/>
  <c r="O34" i="11" s="1"/>
  <c r="V9" i="3"/>
  <c r="V17" i="3"/>
  <c r="V21" i="3"/>
  <c r="V25" i="3"/>
  <c r="X25" i="3" s="1"/>
  <c r="V29" i="3"/>
  <c r="V33" i="3"/>
  <c r="O12" i="11" s="1"/>
  <c r="V42" i="3"/>
  <c r="V46" i="3"/>
  <c r="O14" i="11" s="1"/>
  <c r="V50" i="3"/>
  <c r="V57" i="3"/>
  <c r="V67" i="3"/>
  <c r="O17" i="11" s="1"/>
  <c r="V72" i="3"/>
  <c r="O18" i="11" s="1"/>
  <c r="V77" i="3"/>
  <c r="X77" i="3" s="1"/>
  <c r="V84" i="3"/>
  <c r="V88" i="3"/>
  <c r="O24" i="11" s="1"/>
  <c r="V93" i="3"/>
  <c r="O25" i="11" s="1"/>
  <c r="V97" i="3"/>
  <c r="V102" i="3"/>
  <c r="V106" i="3"/>
  <c r="V110" i="3"/>
  <c r="O29" i="11" s="1"/>
  <c r="V663" i="3"/>
  <c r="O176" i="11" s="1"/>
  <c r="V667" i="3"/>
  <c r="V671" i="3"/>
  <c r="O178" i="11" s="1"/>
  <c r="V677" i="3"/>
  <c r="X677" i="3" s="1"/>
  <c r="V648" i="3"/>
  <c r="O171" i="11" s="1"/>
  <c r="V652" i="3"/>
  <c r="V656" i="3"/>
  <c r="X656" i="3" s="1"/>
  <c r="V642" i="3"/>
  <c r="V638" i="3"/>
  <c r="V634" i="3"/>
  <c r="V624" i="3"/>
  <c r="V619" i="3"/>
  <c r="O164" i="11" s="1"/>
  <c r="V617" i="3"/>
  <c r="V608" i="3"/>
  <c r="V604" i="3"/>
  <c r="X604" i="3" s="1"/>
  <c r="V598" i="3"/>
  <c r="O157" i="11" s="1"/>
  <c r="V592" i="3"/>
  <c r="O156" i="11" s="1"/>
  <c r="V588" i="3"/>
  <c r="V584" i="3"/>
  <c r="X584" i="3" s="1"/>
  <c r="V580" i="3"/>
  <c r="V576" i="3"/>
  <c r="O152" i="11" s="1"/>
  <c r="V572" i="3"/>
  <c r="V568" i="3"/>
  <c r="V564" i="3"/>
  <c r="X564" i="3" s="1"/>
  <c r="V537" i="3"/>
  <c r="V541" i="3"/>
  <c r="V545" i="3"/>
  <c r="X545" i="3" s="1"/>
  <c r="V549" i="3"/>
  <c r="O145" i="11" s="1"/>
  <c r="V554" i="3"/>
  <c r="X554" i="3" s="1"/>
  <c r="V558" i="3"/>
  <c r="V531" i="3"/>
  <c r="V525" i="3"/>
  <c r="O136" i="11" s="1"/>
  <c r="V521" i="3"/>
  <c r="O135" i="11" s="1"/>
  <c r="V516" i="3"/>
  <c r="V510" i="3"/>
  <c r="V504" i="3"/>
  <c r="V500" i="3"/>
  <c r="O131" i="11" s="1"/>
  <c r="V494" i="3"/>
  <c r="V488" i="3"/>
  <c r="X488" i="3" s="1"/>
  <c r="V471" i="3"/>
  <c r="O124" i="11" s="1"/>
  <c r="V477" i="3"/>
  <c r="O125" i="11" s="1"/>
  <c r="V481" i="3"/>
  <c r="O126" i="11" s="1"/>
  <c r="V437" i="3"/>
  <c r="X437" i="3" s="1"/>
  <c r="V441" i="3"/>
  <c r="O114" i="11" s="1"/>
  <c r="V445" i="3"/>
  <c r="O115" i="11" s="1"/>
  <c r="V451" i="3"/>
  <c r="V459" i="3"/>
  <c r="O118" i="11" s="1"/>
  <c r="V463" i="3"/>
  <c r="O121" i="11" s="1"/>
  <c r="D27" i="12"/>
  <c r="Y24" i="12" s="1"/>
  <c r="D437" i="3"/>
  <c r="D441" i="3"/>
  <c r="C114" i="22" s="1"/>
  <c r="D445" i="3"/>
  <c r="C112" i="21" s="1"/>
  <c r="D451" i="3"/>
  <c r="C113" i="21" s="1"/>
  <c r="D459" i="3"/>
  <c r="D463" i="3"/>
  <c r="D471" i="3"/>
  <c r="D477" i="3"/>
  <c r="D481" i="3"/>
  <c r="D525" i="3"/>
  <c r="D521" i="3"/>
  <c r="D516" i="3"/>
  <c r="D500" i="3"/>
  <c r="D494" i="3"/>
  <c r="F490" i="3"/>
  <c r="D531" i="3"/>
  <c r="C139" i="11" s="1"/>
  <c r="D537" i="3"/>
  <c r="C139" i="21" s="1"/>
  <c r="D541" i="3"/>
  <c r="D545" i="3"/>
  <c r="D549" i="3"/>
  <c r="D554" i="3"/>
  <c r="D558" i="3"/>
  <c r="C159" i="22"/>
  <c r="D604" i="3"/>
  <c r="C155" i="21" s="1"/>
  <c r="D598" i="3"/>
  <c r="C154" i="21" s="1"/>
  <c r="D592" i="3"/>
  <c r="D588" i="3"/>
  <c r="D584" i="3"/>
  <c r="D580" i="3"/>
  <c r="D576" i="3"/>
  <c r="D572" i="3"/>
  <c r="D568" i="3"/>
  <c r="D564" i="3"/>
  <c r="D617" i="3"/>
  <c r="D642" i="3"/>
  <c r="D638" i="3"/>
  <c r="C164" i="21" s="1"/>
  <c r="D634" i="3"/>
  <c r="D624" i="3"/>
  <c r="D619" i="3"/>
  <c r="D648" i="3"/>
  <c r="C168" i="21" s="1"/>
  <c r="D656" i="3"/>
  <c r="C170" i="21" s="1"/>
  <c r="D663" i="3"/>
  <c r="D667" i="3"/>
  <c r="D671" i="3"/>
  <c r="C175" i="21" s="1"/>
  <c r="D677" i="3"/>
  <c r="D9" i="3"/>
  <c r="D17" i="3"/>
  <c r="D21" i="3"/>
  <c r="C9" i="21" s="1"/>
  <c r="D25" i="3"/>
  <c r="D29" i="3"/>
  <c r="D33" i="3"/>
  <c r="D42" i="3"/>
  <c r="C13" i="21" s="1"/>
  <c r="D46" i="3"/>
  <c r="D50" i="3"/>
  <c r="D57" i="3"/>
  <c r="D67" i="3"/>
  <c r="C17" i="21" s="1"/>
  <c r="D72" i="3"/>
  <c r="C18" i="21" s="1"/>
  <c r="D77" i="3"/>
  <c r="D84" i="3"/>
  <c r="D88" i="3"/>
  <c r="D93" i="3"/>
  <c r="D97" i="3"/>
  <c r="D102" i="3"/>
  <c r="D106" i="3"/>
  <c r="C25" i="21" s="1"/>
  <c r="D110" i="3"/>
  <c r="C26" i="21" s="1"/>
  <c r="D118" i="3"/>
  <c r="C29" i="21" s="1"/>
  <c r="D123" i="3"/>
  <c r="D127" i="3"/>
  <c r="D171" i="3"/>
  <c r="D166" i="3"/>
  <c r="D161" i="3"/>
  <c r="D149" i="3"/>
  <c r="C37" i="21" s="1"/>
  <c r="D145" i="3"/>
  <c r="D139" i="3"/>
  <c r="D133" i="3"/>
  <c r="D178" i="3"/>
  <c r="D182" i="3"/>
  <c r="D186" i="3"/>
  <c r="D190" i="3"/>
  <c r="D194" i="3"/>
  <c r="C48" i="21" s="1"/>
  <c r="D199" i="3"/>
  <c r="C49" i="21" s="1"/>
  <c r="D203" i="3"/>
  <c r="C62" i="11"/>
  <c r="D228" i="3"/>
  <c r="D224" i="3"/>
  <c r="D219" i="3"/>
  <c r="C56" i="11"/>
  <c r="D233" i="3"/>
  <c r="C58" i="21" s="1"/>
  <c r="D251" i="3"/>
  <c r="D256" i="3"/>
  <c r="D265" i="3"/>
  <c r="D269" i="3"/>
  <c r="C67" i="21" s="1"/>
  <c r="D273" i="3"/>
  <c r="D278" i="3"/>
  <c r="D282" i="3"/>
  <c r="C70" i="21" s="1"/>
  <c r="D299" i="3"/>
  <c r="C74" i="21" s="1"/>
  <c r="C78" i="11"/>
  <c r="D308" i="3"/>
  <c r="C76" i="21" s="1"/>
  <c r="D312" i="3"/>
  <c r="D316" i="3"/>
  <c r="D320" i="3"/>
  <c r="D324" i="3"/>
  <c r="C80" i="21" s="1"/>
  <c r="D330" i="3"/>
  <c r="D334" i="3"/>
  <c r="C89" i="11"/>
  <c r="D359" i="3"/>
  <c r="C89" i="21" s="1"/>
  <c r="D363" i="3"/>
  <c r="D367" i="3"/>
  <c r="D371" i="3"/>
  <c r="D375" i="3"/>
  <c r="C93" i="21" s="1"/>
  <c r="D389" i="3"/>
  <c r="C96" i="21" s="1"/>
  <c r="D395" i="3"/>
  <c r="D399" i="3"/>
  <c r="C101" i="21"/>
  <c r="D408" i="3"/>
  <c r="N471" i="3"/>
  <c r="N477" i="3"/>
  <c r="J119" i="11" s="1"/>
  <c r="N481" i="3"/>
  <c r="K471" i="3"/>
  <c r="K477" i="3"/>
  <c r="K481" i="3"/>
  <c r="H120" i="11" s="1"/>
  <c r="Q118" i="3"/>
  <c r="Q123" i="3"/>
  <c r="Q127" i="3"/>
  <c r="L31" i="21" s="1"/>
  <c r="N118" i="3"/>
  <c r="N123" i="3"/>
  <c r="J30" i="21" s="1"/>
  <c r="N127" i="3"/>
  <c r="J31" i="21" s="1"/>
  <c r="K118" i="3"/>
  <c r="K123" i="3"/>
  <c r="H30" i="21" s="1"/>
  <c r="K127" i="3"/>
  <c r="H31" i="21" s="1"/>
  <c r="J471" i="3"/>
  <c r="M471" i="3"/>
  <c r="O471" i="3" s="1"/>
  <c r="P471" i="3"/>
  <c r="K124" i="11" s="1"/>
  <c r="J477" i="3"/>
  <c r="G125" i="11" s="1"/>
  <c r="M477" i="3"/>
  <c r="P477" i="3"/>
  <c r="K125" i="11" s="1"/>
  <c r="J481" i="3"/>
  <c r="G126" i="11" s="1"/>
  <c r="M481" i="3"/>
  <c r="I126" i="11" s="1"/>
  <c r="P481" i="3"/>
  <c r="J531" i="3"/>
  <c r="J118" i="3"/>
  <c r="M118" i="3"/>
  <c r="I32" i="11" s="1"/>
  <c r="P118" i="3"/>
  <c r="K29" i="21" s="1"/>
  <c r="J123" i="3"/>
  <c r="G30" i="21" s="1"/>
  <c r="M123" i="3"/>
  <c r="I33" i="11" s="1"/>
  <c r="P123" i="3"/>
  <c r="K22" i="11" s="1"/>
  <c r="J127" i="3"/>
  <c r="G31" i="21" s="1"/>
  <c r="M127" i="3"/>
  <c r="I23" i="11" s="1"/>
  <c r="P127" i="3"/>
  <c r="F187" i="11"/>
  <c r="E187" i="11"/>
  <c r="F186" i="11"/>
  <c r="E186" i="11"/>
  <c r="C188" i="11"/>
  <c r="D188" i="11" s="1"/>
  <c r="H701" i="3"/>
  <c r="D710" i="3" s="1"/>
  <c r="C197" i="22" s="1"/>
  <c r="F48" i="3"/>
  <c r="F46" i="3" s="1"/>
  <c r="I65" i="3"/>
  <c r="E65" i="3"/>
  <c r="F65" i="3" s="1"/>
  <c r="E28" i="9"/>
  <c r="D35" i="9"/>
  <c r="B35" i="9"/>
  <c r="C35" i="9"/>
  <c r="F35" i="9"/>
  <c r="E594" i="3"/>
  <c r="F594" i="3" s="1"/>
  <c r="E454" i="3"/>
  <c r="F454" i="3" s="1"/>
  <c r="D42" i="9"/>
  <c r="B42" i="9"/>
  <c r="C42" i="9"/>
  <c r="E42" i="9"/>
  <c r="F42" i="9"/>
  <c r="D16" i="7"/>
  <c r="D15" i="7"/>
  <c r="D14" i="7"/>
  <c r="F9" i="9"/>
  <c r="F15" i="9"/>
  <c r="F20" i="9"/>
  <c r="F26" i="9"/>
  <c r="E373" i="3"/>
  <c r="F373" i="3" s="1"/>
  <c r="F371" i="3" s="1"/>
  <c r="E12" i="3"/>
  <c r="F12" i="3" s="1"/>
  <c r="K31" i="10"/>
  <c r="K33" i="10" s="1"/>
  <c r="N34" i="11"/>
  <c r="N33" i="11"/>
  <c r="L126" i="11"/>
  <c r="A127" i="11"/>
  <c r="A126" i="11"/>
  <c r="A125" i="11"/>
  <c r="B127" i="11"/>
  <c r="B126" i="11"/>
  <c r="B125" i="11"/>
  <c r="B124" i="11"/>
  <c r="A124" i="11"/>
  <c r="B123" i="11"/>
  <c r="A123" i="11"/>
  <c r="F276" i="3"/>
  <c r="A35" i="11"/>
  <c r="A34" i="11"/>
  <c r="A33" i="11"/>
  <c r="A32" i="11"/>
  <c r="B33" i="11"/>
  <c r="B34" i="11"/>
  <c r="B32" i="11"/>
  <c r="A31" i="11"/>
  <c r="B31" i="11"/>
  <c r="E121" i="3"/>
  <c r="F121" i="3" s="1"/>
  <c r="E439" i="3"/>
  <c r="F439" i="3" s="1"/>
  <c r="F437" i="3" s="1"/>
  <c r="E443" i="3"/>
  <c r="F443" i="3" s="1"/>
  <c r="F441" i="3" s="1"/>
  <c r="E447" i="3"/>
  <c r="F447" i="3" s="1"/>
  <c r="E448" i="3"/>
  <c r="F448" i="3" s="1"/>
  <c r="E453" i="3"/>
  <c r="F453" i="3" s="1"/>
  <c r="E456" i="3"/>
  <c r="F456" i="3" s="1"/>
  <c r="E457" i="3"/>
  <c r="F457" i="3" s="1"/>
  <c r="E461" i="3"/>
  <c r="F461" i="3" s="1"/>
  <c r="F459" i="3" s="1"/>
  <c r="E465" i="3"/>
  <c r="F465" i="3" s="1"/>
  <c r="E466" i="3"/>
  <c r="F466" i="3" s="1"/>
  <c r="E467" i="3"/>
  <c r="F467" i="3" s="1"/>
  <c r="E473" i="3"/>
  <c r="F473" i="3" s="1"/>
  <c r="E474" i="3"/>
  <c r="F474" i="3" s="1"/>
  <c r="E475" i="3"/>
  <c r="F475" i="3" s="1"/>
  <c r="E479" i="3"/>
  <c r="F479" i="3" s="1"/>
  <c r="F477" i="3" s="1"/>
  <c r="E483" i="3"/>
  <c r="F483" i="3" s="1"/>
  <c r="E484" i="3"/>
  <c r="F484" i="3" s="1"/>
  <c r="I617" i="3"/>
  <c r="F665" i="3"/>
  <c r="F663" i="3" s="1"/>
  <c r="E669" i="3"/>
  <c r="F669" i="3" s="1"/>
  <c r="F667" i="3" s="1"/>
  <c r="E673" i="3"/>
  <c r="F673" i="3" s="1"/>
  <c r="E674" i="3"/>
  <c r="F674" i="3" s="1"/>
  <c r="E675" i="3"/>
  <c r="F675" i="3" s="1"/>
  <c r="E679" i="3"/>
  <c r="F679" i="3" s="1"/>
  <c r="E682" i="3"/>
  <c r="F682" i="3" s="1"/>
  <c r="E650" i="3"/>
  <c r="F650" i="3" s="1"/>
  <c r="F648" i="3" s="1"/>
  <c r="E654" i="3"/>
  <c r="F654" i="3" s="1"/>
  <c r="F652" i="3" s="1"/>
  <c r="E658" i="3"/>
  <c r="F658" i="3" s="1"/>
  <c r="F656" i="3" s="1"/>
  <c r="E644" i="3"/>
  <c r="F644" i="3" s="1"/>
  <c r="F642" i="3" s="1"/>
  <c r="E640" i="3"/>
  <c r="F640" i="3" s="1"/>
  <c r="F638" i="3" s="1"/>
  <c r="E636" i="3"/>
  <c r="F636" i="3" s="1"/>
  <c r="F634" i="3" s="1"/>
  <c r="E626" i="3"/>
  <c r="F626" i="3" s="1"/>
  <c r="E627" i="3"/>
  <c r="F627" i="3" s="1"/>
  <c r="E628" i="3"/>
  <c r="F628" i="3" s="1"/>
  <c r="E629" i="3"/>
  <c r="F629" i="3" s="1"/>
  <c r="E630" i="3"/>
  <c r="F630" i="3" s="1"/>
  <c r="E631" i="3"/>
  <c r="F631" i="3" s="1"/>
  <c r="E632" i="3"/>
  <c r="F632" i="3" s="1"/>
  <c r="E621" i="3"/>
  <c r="F621" i="3" s="1"/>
  <c r="E622" i="3"/>
  <c r="F622" i="3" s="1"/>
  <c r="E615" i="3"/>
  <c r="F615" i="3" s="1"/>
  <c r="F617" i="3" s="1"/>
  <c r="E610" i="3"/>
  <c r="F610" i="3" s="1"/>
  <c r="F608" i="3" s="1"/>
  <c r="E606" i="3"/>
  <c r="F606" i="3" s="1"/>
  <c r="F604" i="3" s="1"/>
  <c r="E600" i="3"/>
  <c r="F600" i="3" s="1"/>
  <c r="E601" i="3"/>
  <c r="F601" i="3" s="1"/>
  <c r="E595" i="3"/>
  <c r="F595" i="3" s="1"/>
  <c r="E590" i="3"/>
  <c r="F590" i="3" s="1"/>
  <c r="F588" i="3" s="1"/>
  <c r="E586" i="3"/>
  <c r="F586" i="3" s="1"/>
  <c r="F584" i="3" s="1"/>
  <c r="E582" i="3"/>
  <c r="F582" i="3" s="1"/>
  <c r="F580" i="3" s="1"/>
  <c r="E578" i="3"/>
  <c r="F578" i="3" s="1"/>
  <c r="F576" i="3" s="1"/>
  <c r="E574" i="3"/>
  <c r="F574" i="3" s="1"/>
  <c r="F572" i="3" s="1"/>
  <c r="E570" i="3"/>
  <c r="F570" i="3" s="1"/>
  <c r="F568" i="3" s="1"/>
  <c r="E566" i="3"/>
  <c r="F566" i="3" s="1"/>
  <c r="F564" i="3" s="1"/>
  <c r="E539" i="3"/>
  <c r="F539" i="3" s="1"/>
  <c r="F537" i="3" s="1"/>
  <c r="E543" i="3"/>
  <c r="F543" i="3" s="1"/>
  <c r="F541" i="3" s="1"/>
  <c r="E547" i="3"/>
  <c r="F547" i="3" s="1"/>
  <c r="F545" i="3" s="1"/>
  <c r="E551" i="3"/>
  <c r="F551" i="3" s="1"/>
  <c r="F549" i="3" s="1"/>
  <c r="E556" i="3"/>
  <c r="F556" i="3" s="1"/>
  <c r="F554" i="3" s="1"/>
  <c r="E560" i="3"/>
  <c r="F560" i="3" s="1"/>
  <c r="F558" i="3" s="1"/>
  <c r="E533" i="3"/>
  <c r="F533" i="3" s="1"/>
  <c r="F531" i="3" s="1"/>
  <c r="F535" i="3" s="1"/>
  <c r="E527" i="3"/>
  <c r="F527" i="3" s="1"/>
  <c r="F525" i="3" s="1"/>
  <c r="E523" i="3"/>
  <c r="F523" i="3" s="1"/>
  <c r="F521" i="3" s="1"/>
  <c r="E518" i="3"/>
  <c r="F518" i="3" s="1"/>
  <c r="E519" i="3"/>
  <c r="F519" i="3" s="1"/>
  <c r="E512" i="3"/>
  <c r="E514" i="3"/>
  <c r="F514" i="3" s="1"/>
  <c r="E506" i="3"/>
  <c r="F506" i="3" s="1"/>
  <c r="E507" i="3"/>
  <c r="E508" i="3"/>
  <c r="E502" i="3"/>
  <c r="F502" i="3" s="1"/>
  <c r="F500" i="3" s="1"/>
  <c r="E496" i="3"/>
  <c r="F496" i="3" s="1"/>
  <c r="E497" i="3"/>
  <c r="F497" i="3" s="1"/>
  <c r="E498" i="3"/>
  <c r="F498" i="3" s="1"/>
  <c r="X72" i="3"/>
  <c r="L50" i="3"/>
  <c r="E11" i="3"/>
  <c r="F11" i="3" s="1"/>
  <c r="E13" i="3"/>
  <c r="F13" i="3" s="1"/>
  <c r="E14" i="3"/>
  <c r="F14" i="3" s="1"/>
  <c r="E15" i="3"/>
  <c r="F15" i="3" s="1"/>
  <c r="E19" i="3"/>
  <c r="F19" i="3" s="1"/>
  <c r="F17" i="3" s="1"/>
  <c r="E23" i="3"/>
  <c r="F23" i="3" s="1"/>
  <c r="F21" i="3" s="1"/>
  <c r="E27" i="3"/>
  <c r="F27" i="3" s="1"/>
  <c r="F25" i="3" s="1"/>
  <c r="E31" i="3"/>
  <c r="F31" i="3" s="1"/>
  <c r="F29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4" i="3"/>
  <c r="F44" i="3" s="1"/>
  <c r="F42" i="3" s="1"/>
  <c r="E52" i="3"/>
  <c r="F52" i="3" s="1"/>
  <c r="E53" i="3"/>
  <c r="F53" i="3" s="1"/>
  <c r="E54" i="3"/>
  <c r="F54" i="3" s="1"/>
  <c r="F55" i="3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9" i="3"/>
  <c r="F69" i="3" s="1"/>
  <c r="E70" i="3"/>
  <c r="F70" i="3" s="1"/>
  <c r="E74" i="3"/>
  <c r="F74" i="3" s="1"/>
  <c r="E75" i="3"/>
  <c r="F75" i="3" s="1"/>
  <c r="E79" i="3"/>
  <c r="F79" i="3" s="1"/>
  <c r="E80" i="3"/>
  <c r="F80" i="3" s="1"/>
  <c r="E81" i="3"/>
  <c r="F81" i="3" s="1"/>
  <c r="E82" i="3"/>
  <c r="F82" i="3" s="1"/>
  <c r="E86" i="3"/>
  <c r="F86" i="3" s="1"/>
  <c r="F84" i="3" s="1"/>
  <c r="F90" i="3"/>
  <c r="E91" i="3"/>
  <c r="F91" i="3" s="1"/>
  <c r="E95" i="3"/>
  <c r="F95" i="3" s="1"/>
  <c r="F93" i="3" s="1"/>
  <c r="E99" i="3"/>
  <c r="F99" i="3" s="1"/>
  <c r="E100" i="3"/>
  <c r="F100" i="3" s="1"/>
  <c r="E104" i="3"/>
  <c r="F104" i="3" s="1"/>
  <c r="F102" i="3" s="1"/>
  <c r="E108" i="3"/>
  <c r="F108" i="3" s="1"/>
  <c r="F106" i="3" s="1"/>
  <c r="E112" i="3"/>
  <c r="F112" i="3" s="1"/>
  <c r="F110" i="3" s="1"/>
  <c r="E173" i="3"/>
  <c r="F173" i="3" s="1"/>
  <c r="E174" i="3"/>
  <c r="F174" i="3" s="1"/>
  <c r="E168" i="3"/>
  <c r="F168" i="3" s="1"/>
  <c r="E169" i="3"/>
  <c r="F169" i="3" s="1"/>
  <c r="E163" i="3"/>
  <c r="F163" i="3" s="1"/>
  <c r="E164" i="3"/>
  <c r="F164" i="3" s="1"/>
  <c r="E157" i="3"/>
  <c r="F157" i="3" s="1"/>
  <c r="E158" i="3"/>
  <c r="F158" i="3" s="1"/>
  <c r="E159" i="3"/>
  <c r="F159" i="3" s="1"/>
  <c r="E151" i="3"/>
  <c r="F151" i="3" s="1"/>
  <c r="E152" i="3"/>
  <c r="F152" i="3" s="1"/>
  <c r="E153" i="3"/>
  <c r="F153" i="3" s="1"/>
  <c r="E147" i="3"/>
  <c r="F147" i="3" s="1"/>
  <c r="F145" i="3" s="1"/>
  <c r="E141" i="3"/>
  <c r="F141" i="3" s="1"/>
  <c r="E142" i="3"/>
  <c r="F142" i="3" s="1"/>
  <c r="E143" i="3"/>
  <c r="F143" i="3" s="1"/>
  <c r="E135" i="3"/>
  <c r="F135" i="3" s="1"/>
  <c r="E136" i="3"/>
  <c r="F136" i="3" s="1"/>
  <c r="E137" i="3"/>
  <c r="F137" i="3" s="1"/>
  <c r="E180" i="3"/>
  <c r="F180" i="3" s="1"/>
  <c r="F178" i="3" s="1"/>
  <c r="E184" i="3"/>
  <c r="F184" i="3" s="1"/>
  <c r="F182" i="3" s="1"/>
  <c r="E188" i="3"/>
  <c r="F188" i="3" s="1"/>
  <c r="F186" i="3" s="1"/>
  <c r="E192" i="3"/>
  <c r="F192" i="3" s="1"/>
  <c r="F190" i="3" s="1"/>
  <c r="E196" i="3"/>
  <c r="F196" i="3" s="1"/>
  <c r="E197" i="3"/>
  <c r="F197" i="3" s="1"/>
  <c r="E201" i="3"/>
  <c r="F201" i="3" s="1"/>
  <c r="F199" i="3" s="1"/>
  <c r="E205" i="3"/>
  <c r="F205" i="3" s="1"/>
  <c r="F203" i="3" s="1"/>
  <c r="E230" i="3"/>
  <c r="F230" i="3" s="1"/>
  <c r="E231" i="3"/>
  <c r="F231" i="3" s="1"/>
  <c r="E226" i="3"/>
  <c r="F226" i="3" s="1"/>
  <c r="F224" i="3" s="1"/>
  <c r="E221" i="3"/>
  <c r="F221" i="3" s="1"/>
  <c r="E222" i="3"/>
  <c r="F222" i="3" s="1"/>
  <c r="E215" i="3"/>
  <c r="F215" i="3" s="1"/>
  <c r="E216" i="3"/>
  <c r="F216" i="3" s="1"/>
  <c r="E249" i="3"/>
  <c r="F249" i="3" s="1"/>
  <c r="F247" i="3" s="1"/>
  <c r="E253" i="3"/>
  <c r="F253" i="3" s="1"/>
  <c r="E254" i="3"/>
  <c r="F254" i="3" s="1"/>
  <c r="E258" i="3"/>
  <c r="F258" i="3" s="1"/>
  <c r="F256" i="3" s="1"/>
  <c r="E262" i="3"/>
  <c r="F262" i="3" s="1"/>
  <c r="F260" i="3" s="1"/>
  <c r="E267" i="3"/>
  <c r="F267" i="3" s="1"/>
  <c r="F265" i="3" s="1"/>
  <c r="E271" i="3"/>
  <c r="F271" i="3" s="1"/>
  <c r="F269" i="3" s="1"/>
  <c r="E275" i="3"/>
  <c r="F275" i="3" s="1"/>
  <c r="E280" i="3"/>
  <c r="F280" i="3" s="1"/>
  <c r="F278" i="3" s="1"/>
  <c r="E284" i="3"/>
  <c r="F284" i="3" s="1"/>
  <c r="F282" i="3" s="1"/>
  <c r="E295" i="3"/>
  <c r="F295" i="3" s="1"/>
  <c r="E296" i="3"/>
  <c r="F296" i="3" s="1"/>
  <c r="E297" i="3"/>
  <c r="F297" i="3" s="1"/>
  <c r="E301" i="3"/>
  <c r="F301" i="3" s="1"/>
  <c r="F299" i="3" s="1"/>
  <c r="E305" i="3"/>
  <c r="F305" i="3" s="1"/>
  <c r="F303" i="3" s="1"/>
  <c r="E310" i="3"/>
  <c r="F310" i="3" s="1"/>
  <c r="F308" i="3" s="1"/>
  <c r="E314" i="3"/>
  <c r="F314" i="3" s="1"/>
  <c r="F312" i="3" s="1"/>
  <c r="E318" i="3"/>
  <c r="F318" i="3" s="1"/>
  <c r="F316" i="3" s="1"/>
  <c r="E322" i="3"/>
  <c r="F322" i="3" s="1"/>
  <c r="F320" i="3" s="1"/>
  <c r="E326" i="3"/>
  <c r="F326" i="3" s="1"/>
  <c r="F324" i="3" s="1"/>
  <c r="E332" i="3"/>
  <c r="F332" i="3" s="1"/>
  <c r="F330" i="3" s="1"/>
  <c r="E336" i="3"/>
  <c r="F336" i="3" s="1"/>
  <c r="E340" i="3"/>
  <c r="F340" i="3" s="1"/>
  <c r="E341" i="3"/>
  <c r="F341" i="3" s="1"/>
  <c r="E338" i="3"/>
  <c r="F338" i="3" s="1"/>
  <c r="E339" i="3"/>
  <c r="F339" i="3" s="1"/>
  <c r="E342" i="3"/>
  <c r="F342" i="3" s="1"/>
  <c r="E337" i="3"/>
  <c r="F337" i="3" s="1"/>
  <c r="E346" i="3"/>
  <c r="F346" i="3" s="1"/>
  <c r="E347" i="3"/>
  <c r="F347" i="3" s="1"/>
  <c r="E348" i="3"/>
  <c r="F348" i="3" s="1"/>
  <c r="F352" i="3"/>
  <c r="E361" i="3"/>
  <c r="F361" i="3" s="1"/>
  <c r="F359" i="3" s="1"/>
  <c r="E365" i="3"/>
  <c r="F365" i="3" s="1"/>
  <c r="F363" i="3" s="1"/>
  <c r="E369" i="3"/>
  <c r="F369" i="3" s="1"/>
  <c r="F367" i="3" s="1"/>
  <c r="E377" i="3"/>
  <c r="F377" i="3" s="1"/>
  <c r="F375" i="3" s="1"/>
  <c r="E381" i="3"/>
  <c r="F381" i="3" s="1"/>
  <c r="F379" i="3" s="1"/>
  <c r="E391" i="3"/>
  <c r="F391" i="3" s="1"/>
  <c r="F389" i="3" s="1"/>
  <c r="E386" i="3"/>
  <c r="F386" i="3" s="1"/>
  <c r="F384" i="3" s="1"/>
  <c r="E397" i="3"/>
  <c r="F397" i="3" s="1"/>
  <c r="F395" i="3" s="1"/>
  <c r="E401" i="3"/>
  <c r="F401" i="3" s="1"/>
  <c r="F399" i="3" s="1"/>
  <c r="E405" i="3"/>
  <c r="F405" i="3" s="1"/>
  <c r="F403" i="3" s="1"/>
  <c r="E410" i="3"/>
  <c r="F410" i="3" s="1"/>
  <c r="E411" i="3"/>
  <c r="F411" i="3" s="1"/>
  <c r="E417" i="3"/>
  <c r="F417" i="3" s="1"/>
  <c r="E419" i="3"/>
  <c r="F419" i="3" s="1"/>
  <c r="E420" i="3"/>
  <c r="F420" i="3" s="1"/>
  <c r="E422" i="3"/>
  <c r="F422" i="3" s="1"/>
  <c r="E423" i="3"/>
  <c r="F423" i="3" s="1"/>
  <c r="E424" i="3"/>
  <c r="F424" i="3" s="1"/>
  <c r="E425" i="3"/>
  <c r="F425" i="3" s="1"/>
  <c r="E426" i="3"/>
  <c r="F426" i="3" s="1"/>
  <c r="E427" i="3"/>
  <c r="F427" i="3" s="1"/>
  <c r="E428" i="3"/>
  <c r="F428" i="3" s="1"/>
  <c r="E429" i="3"/>
  <c r="F429" i="3" s="1"/>
  <c r="E120" i="3"/>
  <c r="F120" i="3" s="1"/>
  <c r="E125" i="3"/>
  <c r="F125" i="3" s="1"/>
  <c r="F123" i="3" s="1"/>
  <c r="E129" i="3"/>
  <c r="F129" i="3" s="1"/>
  <c r="F127" i="3" s="1"/>
  <c r="E413" i="3"/>
  <c r="F413" i="3" s="1"/>
  <c r="E236" i="3"/>
  <c r="F236" i="3" s="1"/>
  <c r="E235" i="3"/>
  <c r="F235" i="3" s="1"/>
  <c r="E114" i="3"/>
  <c r="F114" i="3" s="1"/>
  <c r="E113" i="3"/>
  <c r="F113" i="3" s="1"/>
  <c r="V689" i="3"/>
  <c r="S689" i="3"/>
  <c r="P689" i="3"/>
  <c r="M689" i="3"/>
  <c r="J689" i="3"/>
  <c r="G689" i="3"/>
  <c r="X684" i="3"/>
  <c r="X682" i="3"/>
  <c r="X679" i="3"/>
  <c r="X675" i="3"/>
  <c r="X674" i="3"/>
  <c r="X673" i="3"/>
  <c r="X669" i="3"/>
  <c r="X665" i="3"/>
  <c r="X659" i="3"/>
  <c r="X658" i="3"/>
  <c r="X654" i="3"/>
  <c r="X650" i="3"/>
  <c r="X644" i="3"/>
  <c r="X640" i="3"/>
  <c r="X636" i="3"/>
  <c r="X632" i="3"/>
  <c r="X631" i="3"/>
  <c r="X630" i="3"/>
  <c r="X629" i="3"/>
  <c r="X628" i="3"/>
  <c r="X627" i="3"/>
  <c r="X626" i="3"/>
  <c r="X622" i="3"/>
  <c r="X621" i="3"/>
  <c r="X615" i="3"/>
  <c r="X610" i="3"/>
  <c r="X606" i="3"/>
  <c r="X601" i="3"/>
  <c r="X600" i="3"/>
  <c r="X596" i="3"/>
  <c r="X595" i="3"/>
  <c r="X594" i="3"/>
  <c r="X590" i="3"/>
  <c r="X586" i="3"/>
  <c r="X582" i="3"/>
  <c r="X578" i="3"/>
  <c r="X574" i="3"/>
  <c r="X570" i="3"/>
  <c r="X566" i="3"/>
  <c r="X560" i="3"/>
  <c r="X556" i="3"/>
  <c r="X552" i="3"/>
  <c r="X551" i="3"/>
  <c r="X547" i="3"/>
  <c r="X543" i="3"/>
  <c r="X539" i="3"/>
  <c r="X533" i="3"/>
  <c r="X527" i="3"/>
  <c r="X523" i="3"/>
  <c r="X519" i="3"/>
  <c r="X518" i="3"/>
  <c r="X514" i="3"/>
  <c r="X513" i="3"/>
  <c r="X512" i="3"/>
  <c r="X508" i="3"/>
  <c r="X507" i="3"/>
  <c r="X506" i="3"/>
  <c r="X502" i="3"/>
  <c r="X498" i="3"/>
  <c r="X497" i="3"/>
  <c r="X496" i="3"/>
  <c r="X492" i="3"/>
  <c r="X491" i="3"/>
  <c r="X490" i="3"/>
  <c r="X467" i="3"/>
  <c r="X466" i="3"/>
  <c r="X465" i="3"/>
  <c r="X484" i="3"/>
  <c r="X483" i="3"/>
  <c r="X479" i="3"/>
  <c r="X461" i="3"/>
  <c r="X475" i="3"/>
  <c r="X474" i="3"/>
  <c r="X473" i="3"/>
  <c r="X457" i="3"/>
  <c r="X456" i="3"/>
  <c r="X454" i="3"/>
  <c r="X453" i="3"/>
  <c r="X448" i="3"/>
  <c r="X447" i="3"/>
  <c r="X443" i="3"/>
  <c r="X439" i="3"/>
  <c r="U684" i="3"/>
  <c r="U682" i="3"/>
  <c r="U679" i="3"/>
  <c r="U675" i="3"/>
  <c r="U674" i="3"/>
  <c r="U673" i="3"/>
  <c r="U669" i="3"/>
  <c r="U665" i="3"/>
  <c r="U659" i="3"/>
  <c r="U658" i="3"/>
  <c r="U654" i="3"/>
  <c r="U650" i="3"/>
  <c r="U644" i="3"/>
  <c r="U640" i="3"/>
  <c r="U636" i="3"/>
  <c r="U632" i="3"/>
  <c r="U631" i="3"/>
  <c r="U630" i="3"/>
  <c r="U629" i="3"/>
  <c r="U628" i="3"/>
  <c r="U627" i="3"/>
  <c r="U626" i="3"/>
  <c r="U622" i="3"/>
  <c r="U621" i="3"/>
  <c r="U615" i="3"/>
  <c r="U610" i="3"/>
  <c r="U606" i="3"/>
  <c r="U604" i="3"/>
  <c r="U601" i="3"/>
  <c r="U600" i="3"/>
  <c r="U596" i="3"/>
  <c r="U595" i="3"/>
  <c r="U594" i="3"/>
  <c r="U590" i="3"/>
  <c r="U586" i="3"/>
  <c r="U582" i="3"/>
  <c r="U578" i="3"/>
  <c r="U574" i="3"/>
  <c r="U570" i="3"/>
  <c r="U566" i="3"/>
  <c r="U560" i="3"/>
  <c r="U556" i="3"/>
  <c r="U552" i="3"/>
  <c r="U551" i="3"/>
  <c r="U547" i="3"/>
  <c r="U543" i="3"/>
  <c r="U539" i="3"/>
  <c r="U533" i="3"/>
  <c r="U527" i="3"/>
  <c r="U523" i="3"/>
  <c r="U519" i="3"/>
  <c r="U518" i="3"/>
  <c r="U514" i="3"/>
  <c r="U513" i="3"/>
  <c r="U512" i="3"/>
  <c r="U508" i="3"/>
  <c r="U507" i="3"/>
  <c r="U506" i="3"/>
  <c r="U502" i="3"/>
  <c r="U498" i="3"/>
  <c r="U497" i="3"/>
  <c r="U496" i="3"/>
  <c r="U492" i="3"/>
  <c r="U491" i="3"/>
  <c r="U490" i="3"/>
  <c r="U467" i="3"/>
  <c r="U466" i="3"/>
  <c r="U465" i="3"/>
  <c r="U484" i="3"/>
  <c r="U483" i="3"/>
  <c r="U479" i="3"/>
  <c r="U461" i="3"/>
  <c r="U475" i="3"/>
  <c r="U474" i="3"/>
  <c r="U473" i="3"/>
  <c r="U457" i="3"/>
  <c r="U456" i="3"/>
  <c r="U454" i="3"/>
  <c r="U453" i="3"/>
  <c r="U448" i="3"/>
  <c r="U447" i="3"/>
  <c r="U443" i="3"/>
  <c r="U439" i="3"/>
  <c r="R684" i="3"/>
  <c r="R682" i="3"/>
  <c r="R679" i="3"/>
  <c r="R675" i="3"/>
  <c r="R674" i="3"/>
  <c r="R673" i="3"/>
  <c r="R669" i="3"/>
  <c r="R665" i="3"/>
  <c r="R659" i="3"/>
  <c r="R658" i="3"/>
  <c r="R654" i="3"/>
  <c r="R650" i="3"/>
  <c r="R644" i="3"/>
  <c r="R640" i="3"/>
  <c r="R636" i="3"/>
  <c r="R632" i="3"/>
  <c r="R630" i="3"/>
  <c r="R629" i="3"/>
  <c r="R628" i="3"/>
  <c r="R627" i="3"/>
  <c r="R626" i="3"/>
  <c r="R622" i="3"/>
  <c r="R621" i="3"/>
  <c r="R615" i="3"/>
  <c r="R610" i="3"/>
  <c r="R606" i="3"/>
  <c r="R601" i="3"/>
  <c r="R600" i="3"/>
  <c r="R596" i="3"/>
  <c r="R595" i="3"/>
  <c r="R594" i="3"/>
  <c r="R590" i="3"/>
  <c r="R586" i="3"/>
  <c r="R582" i="3"/>
  <c r="R578" i="3"/>
  <c r="R574" i="3"/>
  <c r="R570" i="3"/>
  <c r="R566" i="3"/>
  <c r="R560" i="3"/>
  <c r="R556" i="3"/>
  <c r="R552" i="3"/>
  <c r="R551" i="3"/>
  <c r="R547" i="3"/>
  <c r="R543" i="3"/>
  <c r="R539" i="3"/>
  <c r="R533" i="3"/>
  <c r="R527" i="3"/>
  <c r="R523" i="3"/>
  <c r="R519" i="3"/>
  <c r="R518" i="3"/>
  <c r="R514" i="3"/>
  <c r="R512" i="3"/>
  <c r="R508" i="3"/>
  <c r="R507" i="3"/>
  <c r="R506" i="3"/>
  <c r="R502" i="3"/>
  <c r="R498" i="3"/>
  <c r="R497" i="3"/>
  <c r="R496" i="3"/>
  <c r="R492" i="3"/>
  <c r="R491" i="3"/>
  <c r="R490" i="3"/>
  <c r="R467" i="3"/>
  <c r="R466" i="3"/>
  <c r="R465" i="3"/>
  <c r="R484" i="3"/>
  <c r="R483" i="3"/>
  <c r="R479" i="3"/>
  <c r="R461" i="3"/>
  <c r="R475" i="3"/>
  <c r="R474" i="3"/>
  <c r="R473" i="3"/>
  <c r="R457" i="3"/>
  <c r="R456" i="3"/>
  <c r="R454" i="3"/>
  <c r="R453" i="3"/>
  <c r="R448" i="3"/>
  <c r="R447" i="3"/>
  <c r="R443" i="3"/>
  <c r="R439" i="3"/>
  <c r="O684" i="3"/>
  <c r="O682" i="3"/>
  <c r="O679" i="3"/>
  <c r="O675" i="3"/>
  <c r="O674" i="3"/>
  <c r="O673" i="3"/>
  <c r="O669" i="3"/>
  <c r="O665" i="3"/>
  <c r="O659" i="3"/>
  <c r="O658" i="3"/>
  <c r="O654" i="3"/>
  <c r="O650" i="3"/>
  <c r="O644" i="3"/>
  <c r="O640" i="3"/>
  <c r="O636" i="3"/>
  <c r="O632" i="3"/>
  <c r="O631" i="3"/>
  <c r="O630" i="3"/>
  <c r="O629" i="3"/>
  <c r="O628" i="3"/>
  <c r="O627" i="3"/>
  <c r="O626" i="3"/>
  <c r="O622" i="3"/>
  <c r="O621" i="3"/>
  <c r="O615" i="3"/>
  <c r="O610" i="3"/>
  <c r="O606" i="3"/>
  <c r="O601" i="3"/>
  <c r="O600" i="3"/>
  <c r="O596" i="3"/>
  <c r="O595" i="3"/>
  <c r="O594" i="3"/>
  <c r="O590" i="3"/>
  <c r="O586" i="3"/>
  <c r="O582" i="3"/>
  <c r="O578" i="3"/>
  <c r="O574" i="3"/>
  <c r="O570" i="3"/>
  <c r="O566" i="3"/>
  <c r="O564" i="3"/>
  <c r="O560" i="3"/>
  <c r="O556" i="3"/>
  <c r="O552" i="3"/>
  <c r="O551" i="3"/>
  <c r="O547" i="3"/>
  <c r="O543" i="3"/>
  <c r="O539" i="3"/>
  <c r="O533" i="3"/>
  <c r="O527" i="3"/>
  <c r="O523" i="3"/>
  <c r="O519" i="3"/>
  <c r="O518" i="3"/>
  <c r="O514" i="3"/>
  <c r="O513" i="3"/>
  <c r="O512" i="3"/>
  <c r="O508" i="3"/>
  <c r="O507" i="3"/>
  <c r="O506" i="3"/>
  <c r="O502" i="3"/>
  <c r="O498" i="3"/>
  <c r="O497" i="3"/>
  <c r="O496" i="3"/>
  <c r="O492" i="3"/>
  <c r="O491" i="3"/>
  <c r="O490" i="3"/>
  <c r="O467" i="3"/>
  <c r="O466" i="3"/>
  <c r="O465" i="3"/>
  <c r="O484" i="3"/>
  <c r="O483" i="3"/>
  <c r="O479" i="3"/>
  <c r="O461" i="3"/>
  <c r="O475" i="3"/>
  <c r="O474" i="3"/>
  <c r="O473" i="3"/>
  <c r="O457" i="3"/>
  <c r="O456" i="3"/>
  <c r="O454" i="3"/>
  <c r="O453" i="3"/>
  <c r="O448" i="3"/>
  <c r="O447" i="3"/>
  <c r="O443" i="3"/>
  <c r="O439" i="3"/>
  <c r="L684" i="3"/>
  <c r="L682" i="3"/>
  <c r="L679" i="3"/>
  <c r="L675" i="3"/>
  <c r="L674" i="3"/>
  <c r="L673" i="3"/>
  <c r="L669" i="3"/>
  <c r="L665" i="3"/>
  <c r="L659" i="3"/>
  <c r="L658" i="3"/>
  <c r="L654" i="3"/>
  <c r="L650" i="3"/>
  <c r="L644" i="3"/>
  <c r="L640" i="3"/>
  <c r="L636" i="3"/>
  <c r="L632" i="3"/>
  <c r="L631" i="3"/>
  <c r="L630" i="3"/>
  <c r="L629" i="3"/>
  <c r="L628" i="3"/>
  <c r="L627" i="3"/>
  <c r="L626" i="3"/>
  <c r="L622" i="3"/>
  <c r="L621" i="3"/>
  <c r="L615" i="3"/>
  <c r="L610" i="3"/>
  <c r="L606" i="3"/>
  <c r="L601" i="3"/>
  <c r="L600" i="3"/>
  <c r="L596" i="3"/>
  <c r="L595" i="3"/>
  <c r="L594" i="3"/>
  <c r="L590" i="3"/>
  <c r="L586" i="3"/>
  <c r="L582" i="3"/>
  <c r="L578" i="3"/>
  <c r="L574" i="3"/>
  <c r="L570" i="3"/>
  <c r="L566" i="3"/>
  <c r="L560" i="3"/>
  <c r="L556" i="3"/>
  <c r="L552" i="3"/>
  <c r="L551" i="3"/>
  <c r="L547" i="3"/>
  <c r="L543" i="3"/>
  <c r="L539" i="3"/>
  <c r="L533" i="3"/>
  <c r="L527" i="3"/>
  <c r="L523" i="3"/>
  <c r="L519" i="3"/>
  <c r="L518" i="3"/>
  <c r="L514" i="3"/>
  <c r="L513" i="3"/>
  <c r="L512" i="3"/>
  <c r="L508" i="3"/>
  <c r="L507" i="3"/>
  <c r="L506" i="3"/>
  <c r="L502" i="3"/>
  <c r="L498" i="3"/>
  <c r="L497" i="3"/>
  <c r="L496" i="3"/>
  <c r="L492" i="3"/>
  <c r="L491" i="3"/>
  <c r="L490" i="3"/>
  <c r="L467" i="3"/>
  <c r="L466" i="3"/>
  <c r="L465" i="3"/>
  <c r="L484" i="3"/>
  <c r="L483" i="3"/>
  <c r="L479" i="3"/>
  <c r="L461" i="3"/>
  <c r="L475" i="3"/>
  <c r="L474" i="3"/>
  <c r="L473" i="3"/>
  <c r="L457" i="3"/>
  <c r="L456" i="3"/>
  <c r="L454" i="3"/>
  <c r="L453" i="3"/>
  <c r="L448" i="3"/>
  <c r="L447" i="3"/>
  <c r="L443" i="3"/>
  <c r="L439" i="3"/>
  <c r="I684" i="3"/>
  <c r="I682" i="3"/>
  <c r="I679" i="3"/>
  <c r="I675" i="3"/>
  <c r="I674" i="3"/>
  <c r="I673" i="3"/>
  <c r="I669" i="3"/>
  <c r="I665" i="3"/>
  <c r="I659" i="3"/>
  <c r="I658" i="3"/>
  <c r="I654" i="3"/>
  <c r="I650" i="3"/>
  <c r="I644" i="3"/>
  <c r="I640" i="3"/>
  <c r="I636" i="3"/>
  <c r="I632" i="3"/>
  <c r="I631" i="3"/>
  <c r="I630" i="3"/>
  <c r="I629" i="3"/>
  <c r="I628" i="3"/>
  <c r="I627" i="3"/>
  <c r="I626" i="3"/>
  <c r="I622" i="3"/>
  <c r="I621" i="3"/>
  <c r="I615" i="3"/>
  <c r="I610" i="3"/>
  <c r="I606" i="3"/>
  <c r="I601" i="3"/>
  <c r="I600" i="3"/>
  <c r="I596" i="3"/>
  <c r="I595" i="3"/>
  <c r="I594" i="3"/>
  <c r="I590" i="3"/>
  <c r="I586" i="3"/>
  <c r="I582" i="3"/>
  <c r="I578" i="3"/>
  <c r="I576" i="3"/>
  <c r="I574" i="3"/>
  <c r="I570" i="3"/>
  <c r="I566" i="3"/>
  <c r="I560" i="3"/>
  <c r="I556" i="3"/>
  <c r="I552" i="3"/>
  <c r="I551" i="3"/>
  <c r="I547" i="3"/>
  <c r="I543" i="3"/>
  <c r="I539" i="3"/>
  <c r="I533" i="3"/>
  <c r="I527" i="3"/>
  <c r="I523" i="3"/>
  <c r="I519" i="3"/>
  <c r="I518" i="3"/>
  <c r="I514" i="3"/>
  <c r="I513" i="3"/>
  <c r="I512" i="3"/>
  <c r="I508" i="3"/>
  <c r="I507" i="3"/>
  <c r="I506" i="3"/>
  <c r="I502" i="3"/>
  <c r="I498" i="3"/>
  <c r="I497" i="3"/>
  <c r="I496" i="3"/>
  <c r="I492" i="3"/>
  <c r="I491" i="3"/>
  <c r="I490" i="3"/>
  <c r="I467" i="3"/>
  <c r="I466" i="3"/>
  <c r="I465" i="3"/>
  <c r="I484" i="3"/>
  <c r="I483" i="3"/>
  <c r="I479" i="3"/>
  <c r="I461" i="3"/>
  <c r="I475" i="3"/>
  <c r="I474" i="3"/>
  <c r="I473" i="3"/>
  <c r="I457" i="3"/>
  <c r="I456" i="3"/>
  <c r="I454" i="3"/>
  <c r="I453" i="3"/>
  <c r="I448" i="3"/>
  <c r="I447" i="3"/>
  <c r="I443" i="3"/>
  <c r="I439" i="3"/>
  <c r="I429" i="3"/>
  <c r="I428" i="3"/>
  <c r="I427" i="3"/>
  <c r="I426" i="3"/>
  <c r="I425" i="3"/>
  <c r="I424" i="3"/>
  <c r="I423" i="3"/>
  <c r="I422" i="3"/>
  <c r="I420" i="3"/>
  <c r="I419" i="3"/>
  <c r="I417" i="3"/>
  <c r="I413" i="3"/>
  <c r="I411" i="3"/>
  <c r="I410" i="3"/>
  <c r="I405" i="3"/>
  <c r="I401" i="3"/>
  <c r="I397" i="3"/>
  <c r="I391" i="3"/>
  <c r="I386" i="3"/>
  <c r="I381" i="3"/>
  <c r="I377" i="3"/>
  <c r="I373" i="3"/>
  <c r="I369" i="3"/>
  <c r="I365" i="3"/>
  <c r="I361" i="3"/>
  <c r="I359" i="3"/>
  <c r="I352" i="3"/>
  <c r="I348" i="3"/>
  <c r="I347" i="3"/>
  <c r="I346" i="3"/>
  <c r="I337" i="3"/>
  <c r="I342" i="3"/>
  <c r="I339" i="3"/>
  <c r="I338" i="3"/>
  <c r="I341" i="3"/>
  <c r="I340" i="3"/>
  <c r="I336" i="3"/>
  <c r="I332" i="3"/>
  <c r="I326" i="3"/>
  <c r="I322" i="3"/>
  <c r="I318" i="3"/>
  <c r="I314" i="3"/>
  <c r="I310" i="3"/>
  <c r="I305" i="3"/>
  <c r="I301" i="3"/>
  <c r="I297" i="3"/>
  <c r="I296" i="3"/>
  <c r="I295" i="3"/>
  <c r="I284" i="3"/>
  <c r="I280" i="3"/>
  <c r="I276" i="3"/>
  <c r="I275" i="3"/>
  <c r="I271" i="3"/>
  <c r="I267" i="3"/>
  <c r="I262" i="3"/>
  <c r="I258" i="3"/>
  <c r="I254" i="3"/>
  <c r="I253" i="3"/>
  <c r="I249" i="3"/>
  <c r="I236" i="3"/>
  <c r="I235" i="3"/>
  <c r="H233" i="3"/>
  <c r="I231" i="3"/>
  <c r="I230" i="3"/>
  <c r="I226" i="3"/>
  <c r="I222" i="3"/>
  <c r="I221" i="3"/>
  <c r="I216" i="3"/>
  <c r="I215" i="3"/>
  <c r="I205" i="3"/>
  <c r="I201" i="3"/>
  <c r="I197" i="3"/>
  <c r="I196" i="3"/>
  <c r="I192" i="3"/>
  <c r="I188" i="3"/>
  <c r="I184" i="3"/>
  <c r="I180" i="3"/>
  <c r="I174" i="3"/>
  <c r="I173" i="3"/>
  <c r="I169" i="3"/>
  <c r="I168" i="3"/>
  <c r="I164" i="3"/>
  <c r="I163" i="3"/>
  <c r="I159" i="3"/>
  <c r="I158" i="3"/>
  <c r="I157" i="3"/>
  <c r="I153" i="3"/>
  <c r="I152" i="3"/>
  <c r="I151" i="3"/>
  <c r="I147" i="3"/>
  <c r="I143" i="3"/>
  <c r="I142" i="3"/>
  <c r="I141" i="3"/>
  <c r="I137" i="3"/>
  <c r="I136" i="3"/>
  <c r="I135" i="3"/>
  <c r="I114" i="3"/>
  <c r="I113" i="3"/>
  <c r="I112" i="3"/>
  <c r="I108" i="3"/>
  <c r="I104" i="3"/>
  <c r="I100" i="3"/>
  <c r="I99" i="3"/>
  <c r="I95" i="3"/>
  <c r="I91" i="3"/>
  <c r="I90" i="3"/>
  <c r="I129" i="3"/>
  <c r="I125" i="3"/>
  <c r="I121" i="3"/>
  <c r="I120" i="3"/>
  <c r="I86" i="3"/>
  <c r="I82" i="3"/>
  <c r="I81" i="3"/>
  <c r="I80" i="3"/>
  <c r="I79" i="3"/>
  <c r="I75" i="3"/>
  <c r="I74" i="3"/>
  <c r="I70" i="3"/>
  <c r="I69" i="3"/>
  <c r="I64" i="3"/>
  <c r="I63" i="3"/>
  <c r="I62" i="3"/>
  <c r="I61" i="3"/>
  <c r="I60" i="3"/>
  <c r="I59" i="3"/>
  <c r="I55" i="3"/>
  <c r="I54" i="3"/>
  <c r="I53" i="3"/>
  <c r="I52" i="3"/>
  <c r="I48" i="3"/>
  <c r="I44" i="3"/>
  <c r="I40" i="3"/>
  <c r="I39" i="3"/>
  <c r="I38" i="3"/>
  <c r="I37" i="3"/>
  <c r="I36" i="3"/>
  <c r="I35" i="3"/>
  <c r="I31" i="3"/>
  <c r="I27" i="3"/>
  <c r="I23" i="3"/>
  <c r="I19" i="3"/>
  <c r="I15" i="3"/>
  <c r="I14" i="3"/>
  <c r="I13" i="3"/>
  <c r="I12" i="3"/>
  <c r="I11" i="3"/>
  <c r="L429" i="3"/>
  <c r="L428" i="3"/>
  <c r="L427" i="3"/>
  <c r="L426" i="3"/>
  <c r="L425" i="3"/>
  <c r="L424" i="3"/>
  <c r="L423" i="3"/>
  <c r="L422" i="3"/>
  <c r="L420" i="3"/>
  <c r="L419" i="3"/>
  <c r="L417" i="3"/>
  <c r="L413" i="3"/>
  <c r="L411" i="3"/>
  <c r="L410" i="3"/>
  <c r="L405" i="3"/>
  <c r="L401" i="3"/>
  <c r="L397" i="3"/>
  <c r="L391" i="3"/>
  <c r="L386" i="3"/>
  <c r="L381" i="3"/>
  <c r="L377" i="3"/>
  <c r="L373" i="3"/>
  <c r="L369" i="3"/>
  <c r="L365" i="3"/>
  <c r="L361" i="3"/>
  <c r="L359" i="3"/>
  <c r="L352" i="3"/>
  <c r="L348" i="3"/>
  <c r="L347" i="3"/>
  <c r="L346" i="3"/>
  <c r="L337" i="3"/>
  <c r="L342" i="3"/>
  <c r="L339" i="3"/>
  <c r="L338" i="3"/>
  <c r="L341" i="3"/>
  <c r="L340" i="3"/>
  <c r="L336" i="3"/>
  <c r="L332" i="3"/>
  <c r="L326" i="3"/>
  <c r="L322" i="3"/>
  <c r="L318" i="3"/>
  <c r="L316" i="3"/>
  <c r="L314" i="3"/>
  <c r="L310" i="3"/>
  <c r="L305" i="3"/>
  <c r="L301" i="3"/>
  <c r="L297" i="3"/>
  <c r="L296" i="3"/>
  <c r="L295" i="3"/>
  <c r="L284" i="3"/>
  <c r="L280" i="3"/>
  <c r="L276" i="3"/>
  <c r="L275" i="3"/>
  <c r="L271" i="3"/>
  <c r="L267" i="3"/>
  <c r="L262" i="3"/>
  <c r="L258" i="3"/>
  <c r="L254" i="3"/>
  <c r="L253" i="3"/>
  <c r="L249" i="3"/>
  <c r="L236" i="3"/>
  <c r="L235" i="3"/>
  <c r="K233" i="3"/>
  <c r="H58" i="21" s="1"/>
  <c r="L231" i="3"/>
  <c r="L230" i="3"/>
  <c r="L226" i="3"/>
  <c r="L222" i="3"/>
  <c r="L221" i="3"/>
  <c r="L219" i="3"/>
  <c r="L216" i="3"/>
  <c r="L205" i="3"/>
  <c r="L201" i="3"/>
  <c r="L197" i="3"/>
  <c r="L196" i="3"/>
  <c r="L194" i="3"/>
  <c r="L192" i="3"/>
  <c r="L188" i="3"/>
  <c r="L184" i="3"/>
  <c r="L180" i="3"/>
  <c r="L174" i="3"/>
  <c r="L173" i="3"/>
  <c r="L169" i="3"/>
  <c r="L168" i="3"/>
  <c r="L164" i="3"/>
  <c r="L163" i="3"/>
  <c r="L159" i="3"/>
  <c r="L158" i="3"/>
  <c r="L157" i="3"/>
  <c r="L153" i="3"/>
  <c r="L152" i="3"/>
  <c r="L151" i="3"/>
  <c r="L147" i="3"/>
  <c r="L143" i="3"/>
  <c r="L142" i="3"/>
  <c r="L141" i="3"/>
  <c r="L137" i="3"/>
  <c r="L136" i="3"/>
  <c r="L135" i="3"/>
  <c r="L114" i="3"/>
  <c r="L113" i="3"/>
  <c r="L112" i="3"/>
  <c r="L108" i="3"/>
  <c r="L104" i="3"/>
  <c r="L100" i="3"/>
  <c r="L99" i="3"/>
  <c r="L95" i="3"/>
  <c r="L91" i="3"/>
  <c r="L90" i="3"/>
  <c r="L129" i="3"/>
  <c r="L125" i="3"/>
  <c r="L121" i="3"/>
  <c r="L120" i="3"/>
  <c r="L86" i="3"/>
  <c r="L82" i="3"/>
  <c r="L81" i="3"/>
  <c r="L80" i="3"/>
  <c r="L79" i="3"/>
  <c r="L75" i="3"/>
  <c r="L74" i="3"/>
  <c r="L70" i="3"/>
  <c r="L69" i="3"/>
  <c r="L64" i="3"/>
  <c r="L63" i="3"/>
  <c r="L62" i="3"/>
  <c r="L61" i="3"/>
  <c r="L60" i="3"/>
  <c r="L59" i="3"/>
  <c r="L55" i="3"/>
  <c r="L54" i="3"/>
  <c r="L53" i="3"/>
  <c r="L52" i="3"/>
  <c r="L48" i="3"/>
  <c r="L44" i="3"/>
  <c r="L40" i="3"/>
  <c r="L39" i="3"/>
  <c r="L38" i="3"/>
  <c r="L37" i="3"/>
  <c r="L36" i="3"/>
  <c r="L35" i="3"/>
  <c r="L31" i="3"/>
  <c r="L27" i="3"/>
  <c r="L23" i="3"/>
  <c r="L19" i="3"/>
  <c r="L15" i="3"/>
  <c r="L14" i="3"/>
  <c r="L13" i="3"/>
  <c r="L12" i="3"/>
  <c r="L11" i="3"/>
  <c r="O429" i="3"/>
  <c r="O428" i="3"/>
  <c r="O427" i="3"/>
  <c r="O426" i="3"/>
  <c r="O425" i="3"/>
  <c r="O424" i="3"/>
  <c r="O423" i="3"/>
  <c r="O422" i="3"/>
  <c r="O420" i="3"/>
  <c r="O419" i="3"/>
  <c r="O417" i="3"/>
  <c r="O413" i="3"/>
  <c r="O411" i="3"/>
  <c r="O410" i="3"/>
  <c r="O405" i="3"/>
  <c r="O401" i="3"/>
  <c r="O397" i="3"/>
  <c r="O391" i="3"/>
  <c r="O381" i="3"/>
  <c r="O377" i="3"/>
  <c r="O373" i="3"/>
  <c r="O369" i="3"/>
  <c r="O365" i="3"/>
  <c r="O361" i="3"/>
  <c r="O352" i="3"/>
  <c r="O348" i="3"/>
  <c r="O347" i="3"/>
  <c r="O346" i="3"/>
  <c r="O337" i="3"/>
  <c r="O342" i="3"/>
  <c r="O339" i="3"/>
  <c r="O338" i="3"/>
  <c r="O341" i="3"/>
  <c r="O340" i="3"/>
  <c r="O336" i="3"/>
  <c r="O332" i="3"/>
  <c r="O326" i="3"/>
  <c r="O322" i="3"/>
  <c r="O318" i="3"/>
  <c r="O314" i="3"/>
  <c r="O310" i="3"/>
  <c r="O305" i="3"/>
  <c r="O301" i="3"/>
  <c r="O297" i="3"/>
  <c r="O296" i="3"/>
  <c r="O295" i="3"/>
  <c r="O284" i="3"/>
  <c r="O280" i="3"/>
  <c r="O276" i="3"/>
  <c r="O275" i="3"/>
  <c r="O271" i="3"/>
  <c r="O267" i="3"/>
  <c r="O262" i="3"/>
  <c r="O260" i="3"/>
  <c r="O258" i="3"/>
  <c r="O254" i="3"/>
  <c r="O253" i="3"/>
  <c r="O249" i="3"/>
  <c r="O236" i="3"/>
  <c r="O235" i="3"/>
  <c r="N233" i="3"/>
  <c r="O231" i="3"/>
  <c r="O230" i="3"/>
  <c r="O226" i="3"/>
  <c r="O222" i="3"/>
  <c r="O221" i="3"/>
  <c r="O216" i="3"/>
  <c r="O215" i="3"/>
  <c r="O205" i="3"/>
  <c r="O201" i="3"/>
  <c r="O197" i="3"/>
  <c r="O196" i="3"/>
  <c r="O192" i="3"/>
  <c r="O188" i="3"/>
  <c r="O184" i="3"/>
  <c r="O180" i="3"/>
  <c r="O174" i="3"/>
  <c r="O173" i="3"/>
  <c r="O169" i="3"/>
  <c r="O168" i="3"/>
  <c r="O164" i="3"/>
  <c r="O163" i="3"/>
  <c r="O159" i="3"/>
  <c r="O158" i="3"/>
  <c r="O157" i="3"/>
  <c r="O153" i="3"/>
  <c r="O152" i="3"/>
  <c r="O151" i="3"/>
  <c r="O147" i="3"/>
  <c r="O143" i="3"/>
  <c r="O142" i="3"/>
  <c r="O141" i="3"/>
  <c r="O137" i="3"/>
  <c r="O136" i="3"/>
  <c r="O135" i="3"/>
  <c r="O114" i="3"/>
  <c r="O113" i="3"/>
  <c r="O112" i="3"/>
  <c r="O108" i="3"/>
  <c r="O104" i="3"/>
  <c r="O100" i="3"/>
  <c r="O99" i="3"/>
  <c r="O95" i="3"/>
  <c r="O91" i="3"/>
  <c r="O90" i="3"/>
  <c r="O129" i="3"/>
  <c r="O125" i="3"/>
  <c r="O121" i="3"/>
  <c r="O120" i="3"/>
  <c r="O86" i="3"/>
  <c r="O82" i="3"/>
  <c r="O81" i="3"/>
  <c r="O80" i="3"/>
  <c r="O79" i="3"/>
  <c r="O75" i="3"/>
  <c r="O74" i="3"/>
  <c r="O70" i="3"/>
  <c r="O69" i="3"/>
  <c r="O64" i="3"/>
  <c r="O63" i="3"/>
  <c r="O62" i="3"/>
  <c r="O61" i="3"/>
  <c r="O60" i="3"/>
  <c r="O59" i="3"/>
  <c r="O55" i="3"/>
  <c r="O54" i="3"/>
  <c r="O53" i="3"/>
  <c r="O52" i="3"/>
  <c r="O48" i="3"/>
  <c r="O44" i="3"/>
  <c r="O40" i="3"/>
  <c r="O39" i="3"/>
  <c r="O38" i="3"/>
  <c r="O37" i="3"/>
  <c r="O36" i="3"/>
  <c r="O35" i="3"/>
  <c r="O31" i="3"/>
  <c r="O27" i="3"/>
  <c r="O23" i="3"/>
  <c r="O19" i="3"/>
  <c r="O15" i="3"/>
  <c r="O14" i="3"/>
  <c r="O13" i="3"/>
  <c r="O12" i="3"/>
  <c r="O11" i="3"/>
  <c r="R429" i="3"/>
  <c r="R428" i="3"/>
  <c r="R427" i="3"/>
  <c r="R426" i="3"/>
  <c r="R425" i="3"/>
  <c r="R424" i="3"/>
  <c r="R423" i="3"/>
  <c r="R422" i="3"/>
  <c r="R420" i="3"/>
  <c r="R419" i="3"/>
  <c r="R417" i="3"/>
  <c r="R413" i="3"/>
  <c r="R411" i="3"/>
  <c r="R410" i="3"/>
  <c r="R405" i="3"/>
  <c r="R401" i="3"/>
  <c r="R397" i="3"/>
  <c r="R391" i="3"/>
  <c r="R386" i="3"/>
  <c r="R381" i="3"/>
  <c r="R379" i="3"/>
  <c r="R377" i="3"/>
  <c r="R373" i="3"/>
  <c r="R369" i="3"/>
  <c r="R365" i="3"/>
  <c r="R361" i="3"/>
  <c r="R352" i="3"/>
  <c r="R348" i="3"/>
  <c r="R347" i="3"/>
  <c r="R346" i="3"/>
  <c r="R337" i="3"/>
  <c r="R342" i="3"/>
  <c r="R339" i="3"/>
  <c r="R338" i="3"/>
  <c r="R341" i="3"/>
  <c r="R340" i="3"/>
  <c r="R336" i="3"/>
  <c r="R332" i="3"/>
  <c r="R326" i="3"/>
  <c r="R322" i="3"/>
  <c r="R318" i="3"/>
  <c r="R314" i="3"/>
  <c r="R310" i="3"/>
  <c r="R305" i="3"/>
  <c r="R301" i="3"/>
  <c r="R297" i="3"/>
  <c r="R296" i="3"/>
  <c r="R295" i="3"/>
  <c r="R284" i="3"/>
  <c r="R280" i="3"/>
  <c r="R276" i="3"/>
  <c r="R275" i="3"/>
  <c r="R271" i="3"/>
  <c r="R267" i="3"/>
  <c r="R262" i="3"/>
  <c r="R258" i="3"/>
  <c r="R254" i="3"/>
  <c r="R253" i="3"/>
  <c r="R249" i="3"/>
  <c r="R236" i="3"/>
  <c r="R235" i="3"/>
  <c r="Q233" i="3"/>
  <c r="L58" i="21" s="1"/>
  <c r="R231" i="3"/>
  <c r="R230" i="3"/>
  <c r="R226" i="3"/>
  <c r="R222" i="3"/>
  <c r="R216" i="3"/>
  <c r="R215" i="3"/>
  <c r="R205" i="3"/>
  <c r="R201" i="3"/>
  <c r="R197" i="3"/>
  <c r="R196" i="3"/>
  <c r="R192" i="3"/>
  <c r="R188" i="3"/>
  <c r="R186" i="3"/>
  <c r="R184" i="3"/>
  <c r="R180" i="3"/>
  <c r="R174" i="3"/>
  <c r="R173" i="3"/>
  <c r="R171" i="3"/>
  <c r="R169" i="3"/>
  <c r="R168" i="3"/>
  <c r="R164" i="3"/>
  <c r="R163" i="3"/>
  <c r="R159" i="3"/>
  <c r="R158" i="3"/>
  <c r="R157" i="3"/>
  <c r="R153" i="3"/>
  <c r="R152" i="3"/>
  <c r="R151" i="3"/>
  <c r="R147" i="3"/>
  <c r="R143" i="3"/>
  <c r="R142" i="3"/>
  <c r="R141" i="3"/>
  <c r="R137" i="3"/>
  <c r="R136" i="3"/>
  <c r="R135" i="3"/>
  <c r="R114" i="3"/>
  <c r="R113" i="3"/>
  <c r="R112" i="3"/>
  <c r="R108" i="3"/>
  <c r="R104" i="3"/>
  <c r="R100" i="3"/>
  <c r="R99" i="3"/>
  <c r="R95" i="3"/>
  <c r="R91" i="3"/>
  <c r="R90" i="3"/>
  <c r="R129" i="3"/>
  <c r="R125" i="3"/>
  <c r="R121" i="3"/>
  <c r="R120" i="3"/>
  <c r="R86" i="3"/>
  <c r="R82" i="3"/>
  <c r="R81" i="3"/>
  <c r="R80" i="3"/>
  <c r="R79" i="3"/>
  <c r="R75" i="3"/>
  <c r="R74" i="3"/>
  <c r="R70" i="3"/>
  <c r="R69" i="3"/>
  <c r="R64" i="3"/>
  <c r="R63" i="3"/>
  <c r="R62" i="3"/>
  <c r="R61" i="3"/>
  <c r="R60" i="3"/>
  <c r="R59" i="3"/>
  <c r="R55" i="3"/>
  <c r="R54" i="3"/>
  <c r="R53" i="3"/>
  <c r="R52" i="3"/>
  <c r="R48" i="3"/>
  <c r="R44" i="3"/>
  <c r="R40" i="3"/>
  <c r="R39" i="3"/>
  <c r="R38" i="3"/>
  <c r="R37" i="3"/>
  <c r="R36" i="3"/>
  <c r="R35" i="3"/>
  <c r="R31" i="3"/>
  <c r="R27" i="3"/>
  <c r="R23" i="3"/>
  <c r="R19" i="3"/>
  <c r="R15" i="3"/>
  <c r="R14" i="3"/>
  <c r="R13" i="3"/>
  <c r="R12" i="3"/>
  <c r="R11" i="3"/>
  <c r="X429" i="3"/>
  <c r="X428" i="3"/>
  <c r="X427" i="3"/>
  <c r="X426" i="3"/>
  <c r="X425" i="3"/>
  <c r="X424" i="3"/>
  <c r="X423" i="3"/>
  <c r="X422" i="3"/>
  <c r="X420" i="3"/>
  <c r="X419" i="3"/>
  <c r="X417" i="3"/>
  <c r="X413" i="3"/>
  <c r="X411" i="3"/>
  <c r="X410" i="3"/>
  <c r="X405" i="3"/>
  <c r="X401" i="3"/>
  <c r="X397" i="3"/>
  <c r="X391" i="3"/>
  <c r="X386" i="3"/>
  <c r="X381" i="3"/>
  <c r="X377" i="3"/>
  <c r="X373" i="3"/>
  <c r="X369" i="3"/>
  <c r="X367" i="3"/>
  <c r="X365" i="3"/>
  <c r="X361" i="3"/>
  <c r="X352" i="3"/>
  <c r="X348" i="3"/>
  <c r="X347" i="3"/>
  <c r="X346" i="3"/>
  <c r="X337" i="3"/>
  <c r="X342" i="3"/>
  <c r="X339" i="3"/>
  <c r="X338" i="3"/>
  <c r="X341" i="3"/>
  <c r="X340" i="3"/>
  <c r="X336" i="3"/>
  <c r="X332" i="3"/>
  <c r="X326" i="3"/>
  <c r="X322" i="3"/>
  <c r="X318" i="3"/>
  <c r="X314" i="3"/>
  <c r="X310" i="3"/>
  <c r="X305" i="3"/>
  <c r="X301" i="3"/>
  <c r="X297" i="3"/>
  <c r="X296" i="3"/>
  <c r="X295" i="3"/>
  <c r="X284" i="3"/>
  <c r="X280" i="3"/>
  <c r="X276" i="3"/>
  <c r="X275" i="3"/>
  <c r="X271" i="3"/>
  <c r="X267" i="3"/>
  <c r="X262" i="3"/>
  <c r="X258" i="3"/>
  <c r="X254" i="3"/>
  <c r="X253" i="3"/>
  <c r="X249" i="3"/>
  <c r="X236" i="3"/>
  <c r="X235" i="3"/>
  <c r="W233" i="3"/>
  <c r="X231" i="3"/>
  <c r="X230" i="3"/>
  <c r="X226" i="3"/>
  <c r="X222" i="3"/>
  <c r="X221" i="3"/>
  <c r="X216" i="3"/>
  <c r="X215" i="3"/>
  <c r="X205" i="3"/>
  <c r="X201" i="3"/>
  <c r="X197" i="3"/>
  <c r="X196" i="3"/>
  <c r="X192" i="3"/>
  <c r="X188" i="3"/>
  <c r="X184" i="3"/>
  <c r="X180" i="3"/>
  <c r="X174" i="3"/>
  <c r="X173" i="3"/>
  <c r="X169" i="3"/>
  <c r="X168" i="3"/>
  <c r="X164" i="3"/>
  <c r="X163" i="3"/>
  <c r="X159" i="3"/>
  <c r="X158" i="3"/>
  <c r="X157" i="3"/>
  <c r="X153" i="3"/>
  <c r="X152" i="3"/>
  <c r="X151" i="3"/>
  <c r="X147" i="3"/>
  <c r="X143" i="3"/>
  <c r="X142" i="3"/>
  <c r="X141" i="3"/>
  <c r="X137" i="3"/>
  <c r="X136" i="3"/>
  <c r="X135" i="3"/>
  <c r="X114" i="3"/>
  <c r="X113" i="3"/>
  <c r="X112" i="3"/>
  <c r="X108" i="3"/>
  <c r="X104" i="3"/>
  <c r="X100" i="3"/>
  <c r="X99" i="3"/>
  <c r="X95" i="3"/>
  <c r="X91" i="3"/>
  <c r="X90" i="3"/>
  <c r="X129" i="3"/>
  <c r="X125" i="3"/>
  <c r="X121" i="3"/>
  <c r="X120" i="3"/>
  <c r="X86" i="3"/>
  <c r="X82" i="3"/>
  <c r="X81" i="3"/>
  <c r="X80" i="3"/>
  <c r="X79" i="3"/>
  <c r="X75" i="3"/>
  <c r="X74" i="3"/>
  <c r="X70" i="3"/>
  <c r="X69" i="3"/>
  <c r="X64" i="3"/>
  <c r="X63" i="3"/>
  <c r="X62" i="3"/>
  <c r="X61" i="3"/>
  <c r="X60" i="3"/>
  <c r="X59" i="3"/>
  <c r="X55" i="3"/>
  <c r="X54" i="3"/>
  <c r="X53" i="3"/>
  <c r="X52" i="3"/>
  <c r="X48" i="3"/>
  <c r="X44" i="3"/>
  <c r="X40" i="3"/>
  <c r="X39" i="3"/>
  <c r="X38" i="3"/>
  <c r="X37" i="3"/>
  <c r="X36" i="3"/>
  <c r="X31" i="3"/>
  <c r="X27" i="3"/>
  <c r="X23" i="3"/>
  <c r="X19" i="3"/>
  <c r="X15" i="3"/>
  <c r="X14" i="3"/>
  <c r="X13" i="3"/>
  <c r="X12" i="3"/>
  <c r="X11" i="3"/>
  <c r="U429" i="3"/>
  <c r="U428" i="3"/>
  <c r="U427" i="3"/>
  <c r="U426" i="3"/>
  <c r="U425" i="3"/>
  <c r="U424" i="3"/>
  <c r="U423" i="3"/>
  <c r="U422" i="3"/>
  <c r="U420" i="3"/>
  <c r="U417" i="3"/>
  <c r="U413" i="3"/>
  <c r="U411" i="3"/>
  <c r="U410" i="3"/>
  <c r="U405" i="3"/>
  <c r="U401" i="3"/>
  <c r="U397" i="3"/>
  <c r="U391" i="3"/>
  <c r="U386" i="3"/>
  <c r="U381" i="3"/>
  <c r="U377" i="3"/>
  <c r="U373" i="3"/>
  <c r="U369" i="3"/>
  <c r="U365" i="3"/>
  <c r="U361" i="3"/>
  <c r="U352" i="3"/>
  <c r="U348" i="3"/>
  <c r="U347" i="3"/>
  <c r="U346" i="3"/>
  <c r="U337" i="3"/>
  <c r="U342" i="3"/>
  <c r="U339" i="3"/>
  <c r="U338" i="3"/>
  <c r="U341" i="3"/>
  <c r="U340" i="3"/>
  <c r="U336" i="3"/>
  <c r="U332" i="3"/>
  <c r="U326" i="3"/>
  <c r="U322" i="3"/>
  <c r="U318" i="3"/>
  <c r="U314" i="3"/>
  <c r="U310" i="3"/>
  <c r="U305" i="3"/>
  <c r="U301" i="3"/>
  <c r="U297" i="3"/>
  <c r="U296" i="3"/>
  <c r="U295" i="3"/>
  <c r="U284" i="3"/>
  <c r="U280" i="3"/>
  <c r="U276" i="3"/>
  <c r="U275" i="3"/>
  <c r="U271" i="3"/>
  <c r="U267" i="3"/>
  <c r="U262" i="3"/>
  <c r="U258" i="3"/>
  <c r="U254" i="3"/>
  <c r="U253" i="3"/>
  <c r="U249" i="3"/>
  <c r="U236" i="3"/>
  <c r="U235" i="3"/>
  <c r="T233" i="3"/>
  <c r="N58" i="21" s="1"/>
  <c r="U231" i="3"/>
  <c r="U230" i="3"/>
  <c r="U226" i="3"/>
  <c r="U222" i="3"/>
  <c r="U221" i="3"/>
  <c r="U216" i="3"/>
  <c r="U215" i="3"/>
  <c r="U205" i="3"/>
  <c r="U201" i="3"/>
  <c r="U197" i="3"/>
  <c r="U196" i="3"/>
  <c r="U192" i="3"/>
  <c r="U188" i="3"/>
  <c r="U184" i="3"/>
  <c r="U180" i="3"/>
  <c r="U174" i="3"/>
  <c r="U173" i="3"/>
  <c r="U169" i="3"/>
  <c r="U168" i="3"/>
  <c r="U164" i="3"/>
  <c r="U163" i="3"/>
  <c r="U159" i="3"/>
  <c r="U158" i="3"/>
  <c r="U157" i="3"/>
  <c r="U153" i="3"/>
  <c r="U152" i="3"/>
  <c r="U151" i="3"/>
  <c r="U147" i="3"/>
  <c r="U143" i="3"/>
  <c r="U142" i="3"/>
  <c r="U141" i="3"/>
  <c r="U137" i="3"/>
  <c r="U136" i="3"/>
  <c r="U135" i="3"/>
  <c r="U114" i="3"/>
  <c r="U113" i="3"/>
  <c r="U112" i="3"/>
  <c r="U108" i="3"/>
  <c r="U104" i="3"/>
  <c r="U100" i="3"/>
  <c r="U99" i="3"/>
  <c r="U95" i="3"/>
  <c r="U91" i="3"/>
  <c r="U90" i="3"/>
  <c r="U129" i="3"/>
  <c r="U125" i="3"/>
  <c r="U121" i="3"/>
  <c r="U120" i="3"/>
  <c r="U86" i="3"/>
  <c r="U82" i="3"/>
  <c r="U81" i="3"/>
  <c r="U80" i="3"/>
  <c r="U79" i="3"/>
  <c r="U75" i="3"/>
  <c r="U74" i="3"/>
  <c r="U70" i="3"/>
  <c r="U69" i="3"/>
  <c r="U64" i="3"/>
  <c r="U63" i="3"/>
  <c r="U62" i="3"/>
  <c r="U61" i="3"/>
  <c r="U60" i="3"/>
  <c r="U59" i="3"/>
  <c r="U55" i="3"/>
  <c r="U54" i="3"/>
  <c r="U53" i="3"/>
  <c r="U52" i="3"/>
  <c r="U48" i="3"/>
  <c r="U44" i="3"/>
  <c r="U40" i="3"/>
  <c r="U39" i="3"/>
  <c r="U38" i="3"/>
  <c r="U37" i="3"/>
  <c r="U36" i="3"/>
  <c r="U35" i="3"/>
  <c r="U31" i="3"/>
  <c r="U27" i="3"/>
  <c r="U23" i="3"/>
  <c r="U19" i="3"/>
  <c r="U15" i="3"/>
  <c r="U14" i="3"/>
  <c r="U13" i="3"/>
  <c r="U12" i="3"/>
  <c r="U11" i="3"/>
  <c r="E9" i="9"/>
  <c r="E15" i="9"/>
  <c r="E20" i="9"/>
  <c r="E26" i="9"/>
  <c r="D9" i="9"/>
  <c r="D15" i="9"/>
  <c r="D20" i="9"/>
  <c r="D26" i="9"/>
  <c r="D16" i="13"/>
  <c r="K18" i="13"/>
  <c r="L18" i="13" s="1"/>
  <c r="K20" i="13"/>
  <c r="L20" i="13"/>
  <c r="K21" i="13"/>
  <c r="L21" i="13"/>
  <c r="L22" i="13"/>
  <c r="K25" i="13"/>
  <c r="L25" i="13"/>
  <c r="K26" i="13"/>
  <c r="L26" i="13"/>
  <c r="I31" i="10"/>
  <c r="I33" i="10" s="1"/>
  <c r="G31" i="10"/>
  <c r="G33" i="10" s="1"/>
  <c r="E31" i="10"/>
  <c r="E33" i="10" s="1"/>
  <c r="H27" i="13"/>
  <c r="F27" i="13"/>
  <c r="D27" i="13"/>
  <c r="K7" i="13"/>
  <c r="K8" i="13"/>
  <c r="L8" i="13" s="1"/>
  <c r="K9" i="13"/>
  <c r="L9" i="13" s="1"/>
  <c r="K10" i="13"/>
  <c r="L10" i="13" s="1"/>
  <c r="K11" i="13"/>
  <c r="L11" i="13" s="1"/>
  <c r="K12" i="13"/>
  <c r="L12" i="13" s="1"/>
  <c r="K13" i="13"/>
  <c r="L13" i="13" s="1"/>
  <c r="K22" i="13"/>
  <c r="H16" i="13"/>
  <c r="F16" i="13"/>
  <c r="A67" i="11"/>
  <c r="E596" i="3"/>
  <c r="F596" i="3" s="1"/>
  <c r="F552" i="3"/>
  <c r="E684" i="3"/>
  <c r="F684" i="3" s="1"/>
  <c r="B1" i="11"/>
  <c r="C1" i="11"/>
  <c r="E1" i="11"/>
  <c r="D2" i="11"/>
  <c r="C3" i="11"/>
  <c r="D3" i="11"/>
  <c r="C4" i="11"/>
  <c r="C5" i="11"/>
  <c r="D5" i="11"/>
  <c r="E5" i="11"/>
  <c r="G5" i="11"/>
  <c r="I5" i="11"/>
  <c r="K5" i="11"/>
  <c r="M5" i="11"/>
  <c r="O5" i="11"/>
  <c r="A6" i="11"/>
  <c r="B6" i="11"/>
  <c r="A7" i="11"/>
  <c r="B7" i="11"/>
  <c r="J7" i="11"/>
  <c r="K7" i="11"/>
  <c r="L7" i="11"/>
  <c r="A8" i="11"/>
  <c r="B8" i="11"/>
  <c r="L8" i="11"/>
  <c r="N8" i="11"/>
  <c r="A9" i="11"/>
  <c r="B9" i="11"/>
  <c r="G9" i="11"/>
  <c r="H9" i="11"/>
  <c r="N9" i="11"/>
  <c r="P9" i="11"/>
  <c r="A10" i="11"/>
  <c r="B10" i="11"/>
  <c r="F10" i="11"/>
  <c r="J10" i="11"/>
  <c r="O10" i="11"/>
  <c r="P10" i="11"/>
  <c r="A11" i="11"/>
  <c r="B11" i="11"/>
  <c r="F11" i="11"/>
  <c r="J11" i="11"/>
  <c r="K11" i="11"/>
  <c r="L11" i="11"/>
  <c r="A12" i="11"/>
  <c r="B12" i="11"/>
  <c r="F12" i="11"/>
  <c r="L12" i="11"/>
  <c r="N12" i="11"/>
  <c r="A13" i="11"/>
  <c r="B13" i="11"/>
  <c r="G13" i="11"/>
  <c r="H13" i="11"/>
  <c r="P13" i="11"/>
  <c r="A14" i="11"/>
  <c r="B14" i="11"/>
  <c r="F14" i="11"/>
  <c r="K14" i="11"/>
  <c r="M14" i="11"/>
  <c r="P14" i="11"/>
  <c r="A15" i="11"/>
  <c r="B15" i="11"/>
  <c r="H15" i="11"/>
  <c r="J15" i="11"/>
  <c r="K15" i="11"/>
  <c r="L15" i="11"/>
  <c r="O15" i="11"/>
  <c r="A16" i="11"/>
  <c r="B16" i="11"/>
  <c r="E16" i="11"/>
  <c r="J16" i="11"/>
  <c r="N16" i="11"/>
  <c r="A17" i="11"/>
  <c r="B17" i="11"/>
  <c r="H17" i="11"/>
  <c r="J17" i="11"/>
  <c r="N17" i="11"/>
  <c r="P17" i="11"/>
  <c r="A18" i="11"/>
  <c r="B18" i="11"/>
  <c r="F18" i="11"/>
  <c r="H18" i="11"/>
  <c r="K18" i="11"/>
  <c r="P18" i="11"/>
  <c r="A19" i="11"/>
  <c r="B19" i="11"/>
  <c r="J19" i="11"/>
  <c r="L19" i="11"/>
  <c r="A20" i="11"/>
  <c r="B20" i="11"/>
  <c r="L20" i="11"/>
  <c r="N20" i="11"/>
  <c r="A21" i="11"/>
  <c r="B21" i="11"/>
  <c r="F21" i="11"/>
  <c r="N21" i="11"/>
  <c r="A22" i="11"/>
  <c r="B22" i="11"/>
  <c r="N22" i="11"/>
  <c r="A23" i="11"/>
  <c r="B23" i="11"/>
  <c r="F23" i="11"/>
  <c r="K23" i="11"/>
  <c r="N23" i="11"/>
  <c r="A24" i="11"/>
  <c r="B24" i="11"/>
  <c r="H24" i="11"/>
  <c r="J24" i="11"/>
  <c r="N24" i="11"/>
  <c r="P24" i="11"/>
  <c r="A25" i="11"/>
  <c r="B25" i="11"/>
  <c r="F25" i="11"/>
  <c r="N25" i="11"/>
  <c r="P25" i="11"/>
  <c r="A26" i="11"/>
  <c r="B26" i="11"/>
  <c r="H26" i="11"/>
  <c r="J26" i="11"/>
  <c r="L26" i="11"/>
  <c r="P26" i="11"/>
  <c r="A27" i="11"/>
  <c r="B27" i="11"/>
  <c r="F27" i="11"/>
  <c r="G27" i="11"/>
  <c r="J27" i="11"/>
  <c r="L27" i="11"/>
  <c r="N27" i="11"/>
  <c r="A28" i="11"/>
  <c r="B28" i="11"/>
  <c r="H28" i="11"/>
  <c r="N28" i="11"/>
  <c r="P28" i="11"/>
  <c r="A29" i="11"/>
  <c r="B29" i="11"/>
  <c r="F29" i="11"/>
  <c r="K29" i="11"/>
  <c r="N29" i="11"/>
  <c r="A30" i="11"/>
  <c r="B30" i="11"/>
  <c r="A36" i="11"/>
  <c r="B36" i="11"/>
  <c r="A37" i="11"/>
  <c r="B37" i="11"/>
  <c r="F37" i="11"/>
  <c r="P37" i="11"/>
  <c r="A38" i="11"/>
  <c r="B38" i="11"/>
  <c r="G38" i="11"/>
  <c r="H38" i="11"/>
  <c r="N38" i="11"/>
  <c r="P38" i="11"/>
  <c r="A39" i="11"/>
  <c r="B39" i="11"/>
  <c r="G39" i="11"/>
  <c r="L39" i="11"/>
  <c r="P39" i="11"/>
  <c r="A40" i="11"/>
  <c r="B40" i="11"/>
  <c r="H40" i="11"/>
  <c r="J40" i="11"/>
  <c r="L40" i="11"/>
  <c r="N40" i="11"/>
  <c r="A41" i="11"/>
  <c r="B41" i="11"/>
  <c r="C41" i="11"/>
  <c r="P41" i="11"/>
  <c r="A42" i="11"/>
  <c r="B42" i="11"/>
  <c r="F42" i="11"/>
  <c r="H42" i="11"/>
  <c r="I42" i="11"/>
  <c r="J42" i="11"/>
  <c r="L42" i="11"/>
  <c r="O42" i="11"/>
  <c r="A43" i="11"/>
  <c r="B43" i="11"/>
  <c r="L43" i="11"/>
  <c r="P43" i="11"/>
  <c r="A44" i="11"/>
  <c r="B44" i="11"/>
  <c r="H44" i="11"/>
  <c r="J44" i="11"/>
  <c r="L44" i="11"/>
  <c r="N44" i="11"/>
  <c r="A45" i="11"/>
  <c r="B45" i="11"/>
  <c r="A46" i="11"/>
  <c r="B46" i="11"/>
  <c r="A47" i="11"/>
  <c r="B47" i="11"/>
  <c r="F47" i="11"/>
  <c r="H47" i="11"/>
  <c r="I47" i="11"/>
  <c r="M47" i="11"/>
  <c r="N47" i="11"/>
  <c r="A48" i="11"/>
  <c r="B48" i="11"/>
  <c r="F48" i="11"/>
  <c r="M48" i="11"/>
  <c r="P48" i="11"/>
  <c r="A49" i="11"/>
  <c r="B49" i="11"/>
  <c r="H49" i="11"/>
  <c r="J49" i="11"/>
  <c r="K49" i="11"/>
  <c r="L49" i="11"/>
  <c r="N49" i="11"/>
  <c r="A50" i="11"/>
  <c r="B50" i="11"/>
  <c r="J50" i="11"/>
  <c r="L50" i="11"/>
  <c r="P50" i="11"/>
  <c r="A51" i="11"/>
  <c r="B51" i="11"/>
  <c r="F51" i="11"/>
  <c r="H51" i="11"/>
  <c r="J51" i="11"/>
  <c r="L51" i="11"/>
  <c r="P51" i="11"/>
  <c r="A52" i="11"/>
  <c r="B52" i="11"/>
  <c r="F52" i="11"/>
  <c r="G52" i="11"/>
  <c r="A53" i="11"/>
  <c r="B53" i="11"/>
  <c r="F53" i="11"/>
  <c r="H53" i="11"/>
  <c r="J53" i="11"/>
  <c r="K53" i="11"/>
  <c r="L53" i="11"/>
  <c r="N53" i="11"/>
  <c r="P53" i="11"/>
  <c r="A54" i="11"/>
  <c r="B54" i="11"/>
  <c r="A55" i="11"/>
  <c r="B55" i="11"/>
  <c r="A56" i="11"/>
  <c r="B56" i="11"/>
  <c r="H56" i="11"/>
  <c r="J56" i="11"/>
  <c r="L56" i="11"/>
  <c r="M56" i="11"/>
  <c r="N56" i="11"/>
  <c r="O56" i="11"/>
  <c r="A57" i="11"/>
  <c r="B57" i="11"/>
  <c r="C57" i="11"/>
  <c r="K57" i="11"/>
  <c r="L57" i="11"/>
  <c r="P57" i="11"/>
  <c r="A58" i="11"/>
  <c r="B58" i="11"/>
  <c r="F58" i="11"/>
  <c r="I58" i="11"/>
  <c r="P58" i="11"/>
  <c r="A59" i="11"/>
  <c r="B59" i="11"/>
  <c r="F59" i="11"/>
  <c r="H59" i="11"/>
  <c r="J59" i="11"/>
  <c r="N59" i="11"/>
  <c r="A60" i="11"/>
  <c r="B60" i="11"/>
  <c r="K60" i="11"/>
  <c r="L60" i="11"/>
  <c r="O60" i="11"/>
  <c r="P60" i="11"/>
  <c r="A61" i="11"/>
  <c r="B61" i="11"/>
  <c r="A62" i="11"/>
  <c r="B62" i="11"/>
  <c r="G62" i="11"/>
  <c r="H62" i="11"/>
  <c r="J62" i="11"/>
  <c r="L62" i="11"/>
  <c r="N62" i="11"/>
  <c r="A63" i="11"/>
  <c r="B63" i="11"/>
  <c r="A64" i="11"/>
  <c r="B64" i="11"/>
  <c r="A65" i="11"/>
  <c r="B65" i="11"/>
  <c r="C65" i="11"/>
  <c r="E65" i="11"/>
  <c r="F65" i="11"/>
  <c r="J65" i="11"/>
  <c r="L65" i="11"/>
  <c r="P65" i="11"/>
  <c r="A66" i="11"/>
  <c r="B66" i="11"/>
  <c r="H66" i="11"/>
  <c r="L66" i="11"/>
  <c r="N66" i="11"/>
  <c r="B67" i="11"/>
  <c r="L67" i="11"/>
  <c r="P67" i="11"/>
  <c r="A68" i="11"/>
  <c r="B68" i="11"/>
  <c r="C68" i="11"/>
  <c r="H68" i="11"/>
  <c r="I68" i="11"/>
  <c r="J68" i="11"/>
  <c r="A69" i="11"/>
  <c r="B69" i="11"/>
  <c r="F69" i="11"/>
  <c r="I69" i="11"/>
  <c r="L69" i="11"/>
  <c r="A70" i="11"/>
  <c r="B70" i="11"/>
  <c r="C70" i="11"/>
  <c r="I70" i="11"/>
  <c r="J70" i="11"/>
  <c r="L70" i="11"/>
  <c r="N70" i="11"/>
  <c r="A71" i="11"/>
  <c r="B71" i="11"/>
  <c r="J71" i="11"/>
  <c r="L71" i="11"/>
  <c r="P71" i="11"/>
  <c r="A72" i="11"/>
  <c r="B72" i="11"/>
  <c r="E72" i="11"/>
  <c r="F72" i="11"/>
  <c r="H72" i="11"/>
  <c r="J72" i="11"/>
  <c r="A73" i="11"/>
  <c r="B73" i="11"/>
  <c r="C73" i="11"/>
  <c r="F73" i="11"/>
  <c r="A74" i="11"/>
  <c r="B74" i="11"/>
  <c r="A75" i="11"/>
  <c r="B75" i="11"/>
  <c r="A76" i="11"/>
  <c r="B76" i="11"/>
  <c r="C76" i="11"/>
  <c r="H76" i="11"/>
  <c r="J76" i="11"/>
  <c r="L76" i="11"/>
  <c r="P76" i="11"/>
  <c r="A77" i="11"/>
  <c r="B77" i="11"/>
  <c r="H77" i="11"/>
  <c r="J77" i="11"/>
  <c r="N77" i="11"/>
  <c r="A78" i="11"/>
  <c r="B78" i="11"/>
  <c r="K78" i="11"/>
  <c r="N78" i="11"/>
  <c r="P78" i="11"/>
  <c r="A79" i="11"/>
  <c r="B79" i="11"/>
  <c r="H79" i="11"/>
  <c r="I79" i="11"/>
  <c r="A80" i="11"/>
  <c r="B80" i="11"/>
  <c r="H80" i="11"/>
  <c r="I80" i="11"/>
  <c r="J80" i="11"/>
  <c r="L80" i="11"/>
  <c r="M80" i="11"/>
  <c r="P80" i="11"/>
  <c r="A81" i="11"/>
  <c r="B81" i="11"/>
  <c r="F81" i="11"/>
  <c r="J81" i="11"/>
  <c r="N81" i="11"/>
  <c r="O81" i="11"/>
  <c r="A82" i="11"/>
  <c r="B82" i="11"/>
  <c r="J82" i="11"/>
  <c r="L82" i="11"/>
  <c r="N82" i="11"/>
  <c r="P82" i="11"/>
  <c r="A83" i="11"/>
  <c r="B83" i="11"/>
  <c r="F83" i="11"/>
  <c r="H83" i="11"/>
  <c r="N83" i="11"/>
  <c r="A84" i="11"/>
  <c r="B84" i="11"/>
  <c r="A85" i="11"/>
  <c r="B85" i="11"/>
  <c r="A86" i="11"/>
  <c r="B86" i="11"/>
  <c r="I86" i="11"/>
  <c r="J86" i="11"/>
  <c r="L86" i="11"/>
  <c r="M86" i="11"/>
  <c r="P86" i="11"/>
  <c r="A87" i="11"/>
  <c r="B87" i="11"/>
  <c r="G87" i="11"/>
  <c r="H87" i="11"/>
  <c r="N87" i="11"/>
  <c r="A88" i="11"/>
  <c r="B88" i="11"/>
  <c r="C88" i="11"/>
  <c r="J88" i="11"/>
  <c r="L88" i="11"/>
  <c r="P88" i="11"/>
  <c r="A89" i="11"/>
  <c r="B89" i="11"/>
  <c r="F89" i="11"/>
  <c r="H89" i="11"/>
  <c r="K89" i="11"/>
  <c r="N89" i="11"/>
  <c r="P89" i="11"/>
  <c r="A90" i="11"/>
  <c r="B90" i="11"/>
  <c r="A91" i="11"/>
  <c r="B91" i="11"/>
  <c r="A92" i="11"/>
  <c r="B92" i="11"/>
  <c r="F92" i="11"/>
  <c r="H92" i="11"/>
  <c r="I92" i="11"/>
  <c r="J92" i="11"/>
  <c r="L92" i="11"/>
  <c r="M92" i="11"/>
  <c r="A93" i="11"/>
  <c r="B93" i="11"/>
  <c r="G93" i="11"/>
  <c r="H93" i="11"/>
  <c r="J93" i="11"/>
  <c r="K93" i="11"/>
  <c r="L93" i="11"/>
  <c r="N93" i="11"/>
  <c r="A94" i="11"/>
  <c r="B94" i="11"/>
  <c r="J94" i="11"/>
  <c r="K94" i="11"/>
  <c r="N94" i="11"/>
  <c r="O94" i="11"/>
  <c r="P94" i="11"/>
  <c r="A95" i="11"/>
  <c r="B95" i="11"/>
  <c r="F95" i="11"/>
  <c r="H95" i="11"/>
  <c r="N95" i="11"/>
  <c r="A96" i="11"/>
  <c r="B96" i="11"/>
  <c r="F96" i="11"/>
  <c r="H96" i="11"/>
  <c r="J96" i="11"/>
  <c r="L96" i="11"/>
  <c r="P96" i="11"/>
  <c r="A97" i="11"/>
  <c r="B97" i="11"/>
  <c r="C97" i="11"/>
  <c r="J97" i="11"/>
  <c r="K97" i="11"/>
  <c r="L97" i="11"/>
  <c r="N97" i="11"/>
  <c r="A98" i="11"/>
  <c r="B98" i="11"/>
  <c r="C98" i="11"/>
  <c r="J98" i="11"/>
  <c r="K98" i="11"/>
  <c r="N98" i="11"/>
  <c r="P98" i="11"/>
  <c r="A99" i="11"/>
  <c r="B99" i="11"/>
  <c r="H99" i="11"/>
  <c r="I99" i="11"/>
  <c r="K99" i="11"/>
  <c r="N99" i="11"/>
  <c r="A100" i="11"/>
  <c r="B100" i="11"/>
  <c r="A101" i="11"/>
  <c r="B101" i="11"/>
  <c r="A102" i="11"/>
  <c r="B102" i="11"/>
  <c r="E102" i="11"/>
  <c r="F102" i="11"/>
  <c r="H102" i="11"/>
  <c r="J102" i="11"/>
  <c r="N102" i="11"/>
  <c r="P102" i="11"/>
  <c r="A103" i="11"/>
  <c r="B103" i="11"/>
  <c r="G103" i="11"/>
  <c r="H103" i="11"/>
  <c r="J103" i="11"/>
  <c r="L103" i="11"/>
  <c r="P103" i="11"/>
  <c r="A104" i="11"/>
  <c r="B104" i="11"/>
  <c r="G104" i="11"/>
  <c r="H104" i="11"/>
  <c r="I104" i="11"/>
  <c r="L104" i="11"/>
  <c r="A105" i="11"/>
  <c r="B105" i="11"/>
  <c r="I105" i="11"/>
  <c r="L105" i="11"/>
  <c r="P105" i="11"/>
  <c r="A106" i="11"/>
  <c r="B106" i="11"/>
  <c r="H106" i="11"/>
  <c r="J106" i="11"/>
  <c r="N106" i="11"/>
  <c r="A107" i="11"/>
  <c r="B107" i="11"/>
  <c r="B109" i="11"/>
  <c r="A111" i="11"/>
  <c r="B111" i="11"/>
  <c r="A112" i="11"/>
  <c r="B112" i="11"/>
  <c r="A113" i="11"/>
  <c r="B113" i="11"/>
  <c r="I113" i="11"/>
  <c r="J113" i="11"/>
  <c r="N113" i="11"/>
  <c r="P113" i="11"/>
  <c r="A114" i="11"/>
  <c r="B114" i="11"/>
  <c r="H114" i="11"/>
  <c r="J114" i="11"/>
  <c r="K114" i="11"/>
  <c r="A115" i="11"/>
  <c r="B115" i="11"/>
  <c r="E115" i="11"/>
  <c r="F115" i="11"/>
  <c r="J115" i="11"/>
  <c r="K115" i="11"/>
  <c r="L115" i="11"/>
  <c r="A116" i="11"/>
  <c r="B116" i="11"/>
  <c r="E116" i="11"/>
  <c r="H116" i="11"/>
  <c r="L116" i="11"/>
  <c r="P116" i="11"/>
  <c r="A117" i="11"/>
  <c r="B117" i="11"/>
  <c r="E117" i="11"/>
  <c r="L117" i="11"/>
  <c r="N117" i="11"/>
  <c r="A118" i="11"/>
  <c r="B118" i="11"/>
  <c r="F118" i="11"/>
  <c r="H118" i="11"/>
  <c r="J118" i="11"/>
  <c r="L118" i="11"/>
  <c r="N118" i="11"/>
  <c r="P118" i="11"/>
  <c r="A119" i="11"/>
  <c r="B119" i="11"/>
  <c r="F119" i="11"/>
  <c r="L119" i="11"/>
  <c r="N119" i="11"/>
  <c r="A120" i="11"/>
  <c r="B120" i="11"/>
  <c r="F120" i="11"/>
  <c r="J120" i="11"/>
  <c r="L120" i="11"/>
  <c r="A121" i="11"/>
  <c r="B121" i="11"/>
  <c r="J121" i="11"/>
  <c r="K121" i="11"/>
  <c r="N121" i="11"/>
  <c r="P121" i="11"/>
  <c r="A122" i="11"/>
  <c r="B122" i="11"/>
  <c r="A128" i="11"/>
  <c r="B128" i="11"/>
  <c r="A129" i="11"/>
  <c r="B129" i="11"/>
  <c r="J129" i="11"/>
  <c r="L129" i="11"/>
  <c r="N129" i="11"/>
  <c r="P129" i="11"/>
  <c r="A130" i="11"/>
  <c r="B130" i="11"/>
  <c r="E130" i="11"/>
  <c r="F130" i="11"/>
  <c r="H130" i="11"/>
  <c r="K130" i="11"/>
  <c r="A131" i="11"/>
  <c r="B131" i="11"/>
  <c r="F131" i="11"/>
  <c r="I131" i="11"/>
  <c r="K131" i="11"/>
  <c r="L131" i="11"/>
  <c r="A132" i="11"/>
  <c r="B132" i="11"/>
  <c r="O132" i="11"/>
  <c r="A133" i="11"/>
  <c r="B133" i="11"/>
  <c r="N133" i="11"/>
  <c r="P133" i="11"/>
  <c r="A134" i="11"/>
  <c r="B134" i="11"/>
  <c r="E134" i="11"/>
  <c r="H134" i="11"/>
  <c r="J134" i="11"/>
  <c r="K134" i="11"/>
  <c r="P134" i="11"/>
  <c r="A135" i="11"/>
  <c r="B135" i="11"/>
  <c r="F135" i="11"/>
  <c r="I135" i="11"/>
  <c r="J135" i="11"/>
  <c r="K135" i="11"/>
  <c r="N135" i="11"/>
  <c r="A136" i="11"/>
  <c r="B136" i="11"/>
  <c r="E136" i="11"/>
  <c r="I136" i="11"/>
  <c r="N136" i="11"/>
  <c r="P136" i="11"/>
  <c r="A137" i="11"/>
  <c r="B137" i="11"/>
  <c r="A138" i="11"/>
  <c r="B138" i="11"/>
  <c r="A139" i="11"/>
  <c r="B139" i="11"/>
  <c r="L139" i="11"/>
  <c r="N139" i="11"/>
  <c r="P139" i="11"/>
  <c r="A140" i="11"/>
  <c r="B140" i="11"/>
  <c r="A141" i="11"/>
  <c r="B141" i="11"/>
  <c r="A142" i="11"/>
  <c r="B142" i="11"/>
  <c r="E142" i="11"/>
  <c r="J142" i="11"/>
  <c r="L142" i="11"/>
  <c r="N142" i="11"/>
  <c r="A143" i="11"/>
  <c r="B143" i="11"/>
  <c r="F143" i="11"/>
  <c r="H143" i="11"/>
  <c r="K143" i="11"/>
  <c r="P143" i="11"/>
  <c r="A144" i="11"/>
  <c r="B144" i="11"/>
  <c r="K144" i="11"/>
  <c r="L144" i="11"/>
  <c r="N144" i="11"/>
  <c r="P144" i="11"/>
  <c r="A145" i="11"/>
  <c r="B145" i="11"/>
  <c r="H145" i="11"/>
  <c r="L145" i="11"/>
  <c r="N145" i="11"/>
  <c r="P145" i="11"/>
  <c r="A146" i="11"/>
  <c r="B146" i="11"/>
  <c r="F146" i="11"/>
  <c r="G146" i="11"/>
  <c r="H146" i="11"/>
  <c r="K146" i="11"/>
  <c r="L146" i="11"/>
  <c r="M146" i="11"/>
  <c r="A147" i="11"/>
  <c r="B147" i="11"/>
  <c r="A148" i="11"/>
  <c r="B148" i="11"/>
  <c r="A149" i="11"/>
  <c r="B149" i="11"/>
  <c r="H149" i="11"/>
  <c r="I149" i="11"/>
  <c r="K149" i="11"/>
  <c r="L149" i="11"/>
  <c r="P149" i="11"/>
  <c r="A150" i="11"/>
  <c r="B150" i="11"/>
  <c r="H150" i="11"/>
  <c r="L150" i="11"/>
  <c r="N150" i="11"/>
  <c r="P150" i="11"/>
  <c r="A151" i="11"/>
  <c r="B151" i="11"/>
  <c r="F151" i="11"/>
  <c r="G151" i="11"/>
  <c r="I151" i="11"/>
  <c r="J151" i="11"/>
  <c r="K151" i="11"/>
  <c r="N151" i="11"/>
  <c r="A152" i="11"/>
  <c r="B152" i="11"/>
  <c r="F152" i="11"/>
  <c r="H152" i="11"/>
  <c r="I152" i="11"/>
  <c r="L152" i="11"/>
  <c r="P152" i="11"/>
  <c r="A153" i="11"/>
  <c r="B153" i="11"/>
  <c r="H153" i="11"/>
  <c r="N153" i="11"/>
  <c r="O153" i="11"/>
  <c r="A154" i="11"/>
  <c r="B154" i="11"/>
  <c r="G154" i="11"/>
  <c r="H154" i="11"/>
  <c r="L154" i="11"/>
  <c r="N154" i="11"/>
  <c r="P154" i="11"/>
  <c r="A155" i="11"/>
  <c r="B155" i="11"/>
  <c r="H155" i="11"/>
  <c r="K155" i="11"/>
  <c r="A156" i="11"/>
  <c r="B156" i="11"/>
  <c r="E156" i="11"/>
  <c r="F156" i="11"/>
  <c r="J156" i="11"/>
  <c r="L156" i="11"/>
  <c r="A157" i="11"/>
  <c r="B157" i="11"/>
  <c r="I157" i="11"/>
  <c r="J157" i="11"/>
  <c r="K157" i="11"/>
  <c r="A158" i="11"/>
  <c r="B158" i="11"/>
  <c r="F158" i="11"/>
  <c r="L158" i="11"/>
  <c r="N158" i="11"/>
  <c r="P158" i="11"/>
  <c r="A159" i="11"/>
  <c r="B159" i="11"/>
  <c r="G159" i="11"/>
  <c r="H159" i="11"/>
  <c r="I159" i="11"/>
  <c r="K159" i="11"/>
  <c r="L159" i="11"/>
  <c r="M159" i="11"/>
  <c r="A160" i="11"/>
  <c r="B160" i="11"/>
  <c r="A161" i="11"/>
  <c r="B161" i="11"/>
  <c r="A162" i="11"/>
  <c r="B162" i="11"/>
  <c r="A163" i="11"/>
  <c r="B163" i="11"/>
  <c r="A164" i="11"/>
  <c r="B164" i="11"/>
  <c r="H164" i="11"/>
  <c r="L164" i="11"/>
  <c r="N164" i="11"/>
  <c r="P164" i="11"/>
  <c r="A165" i="11"/>
  <c r="B165" i="11"/>
  <c r="H165" i="11"/>
  <c r="I165" i="11"/>
  <c r="J165" i="11"/>
  <c r="L165" i="11"/>
  <c r="A166" i="11"/>
  <c r="B166" i="11"/>
  <c r="F166" i="11"/>
  <c r="J166" i="11"/>
  <c r="K166" i="11"/>
  <c r="P166" i="11"/>
  <c r="A167" i="11"/>
  <c r="B167" i="11"/>
  <c r="E167" i="11"/>
  <c r="F167" i="11"/>
  <c r="H167" i="11"/>
  <c r="J167" i="11"/>
  <c r="K167" i="11"/>
  <c r="L167" i="11"/>
  <c r="A168" i="11"/>
  <c r="B168" i="11"/>
  <c r="F168" i="11"/>
  <c r="H168" i="11"/>
  <c r="K168" i="11"/>
  <c r="L168" i="11"/>
  <c r="N168" i="11"/>
  <c r="O168" i="11"/>
  <c r="A169" i="11"/>
  <c r="B169" i="11"/>
  <c r="A170" i="11"/>
  <c r="B170" i="11"/>
  <c r="A171" i="11"/>
  <c r="B171" i="11"/>
  <c r="E171" i="11"/>
  <c r="F171" i="11"/>
  <c r="I171" i="11"/>
  <c r="J171" i="11"/>
  <c r="K171" i="11"/>
  <c r="N171" i="11"/>
  <c r="A172" i="11"/>
  <c r="B172" i="11"/>
  <c r="C172" i="11"/>
  <c r="F172" i="11"/>
  <c r="G172" i="11"/>
  <c r="J172" i="11"/>
  <c r="L172" i="11"/>
  <c r="A173" i="11"/>
  <c r="B173" i="11"/>
  <c r="F173" i="11"/>
  <c r="J173" i="11"/>
  <c r="L173" i="11"/>
  <c r="N173" i="11"/>
  <c r="P173" i="11"/>
  <c r="A174" i="11"/>
  <c r="B174" i="11"/>
  <c r="A175" i="11"/>
  <c r="B175" i="11"/>
  <c r="A176" i="11"/>
  <c r="B176" i="11"/>
  <c r="J176" i="11"/>
  <c r="A177" i="11"/>
  <c r="B177" i="11"/>
  <c r="F177" i="11"/>
  <c r="J177" i="11"/>
  <c r="K177" i="11"/>
  <c r="A178" i="11"/>
  <c r="B178" i="11"/>
  <c r="F178" i="11"/>
  <c r="H178" i="11"/>
  <c r="J178" i="11"/>
  <c r="L178" i="11"/>
  <c r="N178" i="11"/>
  <c r="P178" i="11"/>
  <c r="A179" i="11"/>
  <c r="B179" i="11"/>
  <c r="I179" i="11"/>
  <c r="K179" i="11"/>
  <c r="N179" i="11"/>
  <c r="P179" i="11"/>
  <c r="A180" i="11"/>
  <c r="B180" i="11"/>
  <c r="A182" i="11"/>
  <c r="B182" i="11"/>
  <c r="B184" i="11"/>
  <c r="C186" i="11"/>
  <c r="D186" i="11"/>
  <c r="G186" i="11"/>
  <c r="B187" i="11"/>
  <c r="C187" i="11"/>
  <c r="D187" i="11"/>
  <c r="B188" i="11"/>
  <c r="B189" i="11"/>
  <c r="D702" i="3"/>
  <c r="C189" i="22" s="1"/>
  <c r="E702" i="3"/>
  <c r="D189" i="22" s="1"/>
  <c r="G702" i="3"/>
  <c r="E189" i="22" s="1"/>
  <c r="B191" i="11"/>
  <c r="C193" i="11"/>
  <c r="D193" i="11"/>
  <c r="B194" i="11"/>
  <c r="B195" i="11"/>
  <c r="B196" i="11"/>
  <c r="B197" i="11"/>
  <c r="B198" i="11"/>
  <c r="C9" i="9"/>
  <c r="C15" i="9"/>
  <c r="C20" i="9"/>
  <c r="C26" i="9"/>
  <c r="B9" i="9"/>
  <c r="B15" i="9"/>
  <c r="B20" i="9"/>
  <c r="B26" i="9"/>
  <c r="K7" i="8"/>
  <c r="L7" i="8" s="1"/>
  <c r="K8" i="8"/>
  <c r="L8" i="8" s="1"/>
  <c r="K9" i="8"/>
  <c r="L9" i="8" s="1"/>
  <c r="L10" i="8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/>
  <c r="K18" i="8"/>
  <c r="L18" i="8" s="1"/>
  <c r="K19" i="8"/>
  <c r="L19" i="8"/>
  <c r="K20" i="8"/>
  <c r="L20" i="8"/>
  <c r="D21" i="8"/>
  <c r="F21" i="8"/>
  <c r="H21" i="8"/>
  <c r="F702" i="3"/>
  <c r="F147" i="21" l="1"/>
  <c r="F150" i="22"/>
  <c r="C147" i="21"/>
  <c r="C150" i="22"/>
  <c r="J87" i="11"/>
  <c r="F38" i="11"/>
  <c r="O19" i="11"/>
  <c r="C167" i="11"/>
  <c r="G66" i="11"/>
  <c r="C83" i="11"/>
  <c r="E521" i="3"/>
  <c r="D135" i="11" s="1"/>
  <c r="C28" i="11"/>
  <c r="C40" i="11"/>
  <c r="H151" i="11"/>
  <c r="F134" i="11"/>
  <c r="P132" i="11"/>
  <c r="N115" i="11"/>
  <c r="P114" i="11"/>
  <c r="L113" i="11"/>
  <c r="E106" i="11"/>
  <c r="F80" i="11"/>
  <c r="O71" i="11"/>
  <c r="O67" i="11"/>
  <c r="F44" i="11"/>
  <c r="I500" i="3"/>
  <c r="C13" i="11"/>
  <c r="R521" i="3"/>
  <c r="R592" i="3"/>
  <c r="R638" i="3"/>
  <c r="E155" i="11"/>
  <c r="E120" i="11"/>
  <c r="C51" i="11"/>
  <c r="I312" i="3"/>
  <c r="C96" i="11"/>
  <c r="O173" i="11"/>
  <c r="C158" i="11"/>
  <c r="E99" i="11"/>
  <c r="M25" i="11"/>
  <c r="I308" i="3"/>
  <c r="O149" i="11"/>
  <c r="F106" i="11"/>
  <c r="F79" i="11"/>
  <c r="X203" i="3"/>
  <c r="O179" i="11"/>
  <c r="O247" i="3"/>
  <c r="E576" i="3"/>
  <c r="D152" i="11" s="1"/>
  <c r="M152" i="11"/>
  <c r="E83" i="11"/>
  <c r="E119" i="11"/>
  <c r="E95" i="11"/>
  <c r="E135" i="11"/>
  <c r="G119" i="11"/>
  <c r="K117" i="11"/>
  <c r="C115" i="11"/>
  <c r="O88" i="11"/>
  <c r="O41" i="11"/>
  <c r="X182" i="3"/>
  <c r="X408" i="3"/>
  <c r="O445" i="3"/>
  <c r="O516" i="3"/>
  <c r="O541" i="3"/>
  <c r="O588" i="3"/>
  <c r="I120" i="11"/>
  <c r="C178" i="11"/>
  <c r="K156" i="11"/>
  <c r="C99" i="11"/>
  <c r="E68" i="11"/>
  <c r="K19" i="11"/>
  <c r="I224" i="3"/>
  <c r="I22" i="11"/>
  <c r="O144" i="11"/>
  <c r="C92" i="11"/>
  <c r="O82" i="11"/>
  <c r="C104" i="11"/>
  <c r="F103" i="11"/>
  <c r="O98" i="11"/>
  <c r="E59" i="11"/>
  <c r="J22" i="11"/>
  <c r="O29" i="3"/>
  <c r="O624" i="3"/>
  <c r="O671" i="3"/>
  <c r="M51" i="11"/>
  <c r="C173" i="11"/>
  <c r="C157" i="11"/>
  <c r="C142" i="11"/>
  <c r="G65" i="11"/>
  <c r="C29" i="11"/>
  <c r="M173" i="11"/>
  <c r="C171" i="11"/>
  <c r="L153" i="11"/>
  <c r="F150" i="11"/>
  <c r="J149" i="11"/>
  <c r="H121" i="11"/>
  <c r="K119" i="11"/>
  <c r="O117" i="11"/>
  <c r="K104" i="11"/>
  <c r="F99" i="11"/>
  <c r="C79" i="11"/>
  <c r="F68" i="11"/>
  <c r="C61" i="11"/>
  <c r="H22" i="11"/>
  <c r="I8" i="11"/>
  <c r="X303" i="3"/>
  <c r="L451" i="3"/>
  <c r="R580" i="3"/>
  <c r="C150" i="11"/>
  <c r="K136" i="11"/>
  <c r="G120" i="11"/>
  <c r="M77" i="11"/>
  <c r="I652" i="3"/>
  <c r="L638" i="3"/>
  <c r="O558" i="3"/>
  <c r="O572" i="3"/>
  <c r="O608" i="3"/>
  <c r="M40" i="11"/>
  <c r="C18" i="11"/>
  <c r="M66" i="11"/>
  <c r="C17" i="11"/>
  <c r="C9" i="11"/>
  <c r="U441" i="3"/>
  <c r="U504" i="3"/>
  <c r="U549" i="3"/>
  <c r="U580" i="3"/>
  <c r="C52" i="11"/>
  <c r="H28" i="13"/>
  <c r="D189" i="11"/>
  <c r="D186" i="21"/>
  <c r="K33" i="11"/>
  <c r="K30" i="21"/>
  <c r="L21" i="11"/>
  <c r="L29" i="21"/>
  <c r="J126" i="11"/>
  <c r="J117" i="21"/>
  <c r="J123" i="21"/>
  <c r="C105" i="11"/>
  <c r="C102" i="21"/>
  <c r="C93" i="11"/>
  <c r="C90" i="21"/>
  <c r="C86" i="11"/>
  <c r="C83" i="21"/>
  <c r="C80" i="11"/>
  <c r="C77" i="21"/>
  <c r="C69" i="11"/>
  <c r="C66" i="21"/>
  <c r="C50" i="11"/>
  <c r="C47" i="21"/>
  <c r="C37" i="11"/>
  <c r="C34" i="21"/>
  <c r="C42" i="11"/>
  <c r="C39" i="21"/>
  <c r="C33" i="11"/>
  <c r="C30" i="21"/>
  <c r="C27" i="11"/>
  <c r="C24" i="21"/>
  <c r="C20" i="11"/>
  <c r="C20" i="21"/>
  <c r="C16" i="11"/>
  <c r="C16" i="21"/>
  <c r="C12" i="11"/>
  <c r="C12" i="21"/>
  <c r="C8" i="11"/>
  <c r="C8" i="21"/>
  <c r="C177" i="11"/>
  <c r="C174" i="21"/>
  <c r="C164" i="11"/>
  <c r="C161" i="21"/>
  <c r="C168" i="11"/>
  <c r="C165" i="21"/>
  <c r="C151" i="11"/>
  <c r="C148" i="21"/>
  <c r="C155" i="11"/>
  <c r="C152" i="21"/>
  <c r="C159" i="11"/>
  <c r="C156" i="21"/>
  <c r="C144" i="11"/>
  <c r="C141" i="21"/>
  <c r="C135" i="11"/>
  <c r="C132" i="21"/>
  <c r="C124" i="11"/>
  <c r="C114" i="21"/>
  <c r="C121" i="21"/>
  <c r="F7" i="11"/>
  <c r="F7" i="21"/>
  <c r="F41" i="11"/>
  <c r="F38" i="21"/>
  <c r="F122" i="21"/>
  <c r="F116" i="21"/>
  <c r="F162" i="11"/>
  <c r="P68" i="12" s="1"/>
  <c r="F159" i="21"/>
  <c r="H131" i="11"/>
  <c r="H128" i="21"/>
  <c r="H135" i="11"/>
  <c r="H132" i="21"/>
  <c r="H162" i="11"/>
  <c r="P95" i="12" s="1"/>
  <c r="H159" i="21"/>
  <c r="H171" i="11"/>
  <c r="H168" i="21"/>
  <c r="H176" i="11"/>
  <c r="H173" i="21"/>
  <c r="J130" i="11"/>
  <c r="J127" i="21"/>
  <c r="J146" i="11"/>
  <c r="J143" i="21"/>
  <c r="J143" i="11"/>
  <c r="J140" i="21"/>
  <c r="J155" i="11"/>
  <c r="J152" i="21"/>
  <c r="J159" i="11"/>
  <c r="J156" i="21"/>
  <c r="L123" i="21"/>
  <c r="L117" i="21"/>
  <c r="L130" i="11"/>
  <c r="L127" i="21"/>
  <c r="L136" i="11"/>
  <c r="L133" i="21"/>
  <c r="L157" i="11"/>
  <c r="L154" i="21"/>
  <c r="N114" i="11"/>
  <c r="N111" i="21"/>
  <c r="N114" i="21"/>
  <c r="N121" i="21"/>
  <c r="N132" i="11"/>
  <c r="N129" i="21"/>
  <c r="N149" i="11"/>
  <c r="N146" i="21"/>
  <c r="N165" i="11"/>
  <c r="N162" i="21"/>
  <c r="W535" i="3"/>
  <c r="P136" i="21"/>
  <c r="P165" i="11"/>
  <c r="P162" i="21"/>
  <c r="H8" i="11"/>
  <c r="H8" i="21"/>
  <c r="H43" i="11"/>
  <c r="H40" i="21"/>
  <c r="H65" i="11"/>
  <c r="H62" i="21"/>
  <c r="H86" i="11"/>
  <c r="H83" i="21"/>
  <c r="J37" i="11"/>
  <c r="J34" i="21"/>
  <c r="J41" i="11"/>
  <c r="J38" i="21"/>
  <c r="J48" i="11"/>
  <c r="J45" i="21"/>
  <c r="J66" i="11"/>
  <c r="J63" i="21"/>
  <c r="L59" i="11"/>
  <c r="L56" i="21"/>
  <c r="L81" i="11"/>
  <c r="L78" i="21"/>
  <c r="L77" i="11"/>
  <c r="L74" i="21"/>
  <c r="L87" i="11"/>
  <c r="L84" i="21"/>
  <c r="N52" i="11"/>
  <c r="N49" i="21"/>
  <c r="N48" i="11"/>
  <c r="N45" i="21"/>
  <c r="N71" i="11"/>
  <c r="N68" i="21"/>
  <c r="N67" i="11"/>
  <c r="N64" i="21"/>
  <c r="N88" i="11"/>
  <c r="N85" i="21"/>
  <c r="N105" i="11"/>
  <c r="N102" i="21"/>
  <c r="P29" i="11"/>
  <c r="P26" i="21"/>
  <c r="P23" i="11"/>
  <c r="P31" i="21"/>
  <c r="P42" i="11"/>
  <c r="P39" i="21"/>
  <c r="P47" i="11"/>
  <c r="P44" i="21"/>
  <c r="P97" i="11"/>
  <c r="P94" i="21"/>
  <c r="P93" i="11"/>
  <c r="P90" i="21"/>
  <c r="P104" i="11"/>
  <c r="P101" i="21"/>
  <c r="C189" i="11"/>
  <c r="C186" i="21"/>
  <c r="J61" i="11"/>
  <c r="J58" i="21"/>
  <c r="K34" i="11"/>
  <c r="K31" i="21"/>
  <c r="G32" i="11"/>
  <c r="G29" i="21"/>
  <c r="J32" i="11"/>
  <c r="J29" i="21"/>
  <c r="H126" i="11"/>
  <c r="H123" i="21"/>
  <c r="H117" i="21"/>
  <c r="J125" i="11"/>
  <c r="J122" i="21"/>
  <c r="J116" i="21"/>
  <c r="C72" i="11"/>
  <c r="C69" i="21"/>
  <c r="C67" i="11"/>
  <c r="C64" i="21"/>
  <c r="C58" i="11"/>
  <c r="C55" i="21"/>
  <c r="C53" i="11"/>
  <c r="C50" i="21"/>
  <c r="C49" i="11"/>
  <c r="C46" i="21"/>
  <c r="C38" i="11"/>
  <c r="C35" i="21"/>
  <c r="C43" i="11"/>
  <c r="C40" i="21"/>
  <c r="C26" i="11"/>
  <c r="C23" i="21"/>
  <c r="C19" i="11"/>
  <c r="C19" i="21"/>
  <c r="C15" i="11"/>
  <c r="C15" i="21"/>
  <c r="C11" i="11"/>
  <c r="C11" i="21"/>
  <c r="C7" i="11"/>
  <c r="C7" i="21"/>
  <c r="C176" i="11"/>
  <c r="C173" i="21"/>
  <c r="C165" i="11"/>
  <c r="C162" i="21"/>
  <c r="C162" i="11"/>
  <c r="D23" i="12" s="1"/>
  <c r="C159" i="21"/>
  <c r="C152" i="11"/>
  <c r="C149" i="21"/>
  <c r="C156" i="11"/>
  <c r="C153" i="21"/>
  <c r="C146" i="11"/>
  <c r="C143" i="21"/>
  <c r="C143" i="11"/>
  <c r="C140" i="21"/>
  <c r="C130" i="11"/>
  <c r="C127" i="21"/>
  <c r="C136" i="11"/>
  <c r="C133" i="21"/>
  <c r="C121" i="11"/>
  <c r="C118" i="21"/>
  <c r="C114" i="11"/>
  <c r="C111" i="21"/>
  <c r="G187" i="11"/>
  <c r="E36" i="12" s="1"/>
  <c r="G184" i="21"/>
  <c r="E710" i="3"/>
  <c r="D194" i="21" s="1"/>
  <c r="F34" i="11"/>
  <c r="F31" i="21"/>
  <c r="F114" i="11"/>
  <c r="F111" i="21"/>
  <c r="F121" i="21"/>
  <c r="F114" i="21"/>
  <c r="H132" i="11"/>
  <c r="H129" i="21"/>
  <c r="H136" i="11"/>
  <c r="H133" i="21"/>
  <c r="H157" i="11"/>
  <c r="H154" i="21"/>
  <c r="H179" i="11"/>
  <c r="H176" i="21"/>
  <c r="J131" i="11"/>
  <c r="J128" i="21"/>
  <c r="J152" i="11"/>
  <c r="J149" i="21"/>
  <c r="J162" i="11"/>
  <c r="P122" i="12" s="1"/>
  <c r="J159" i="21"/>
  <c r="L125" i="11"/>
  <c r="L122" i="21"/>
  <c r="L116" i="21"/>
  <c r="Q535" i="3"/>
  <c r="L136" i="21"/>
  <c r="T535" i="3"/>
  <c r="N136" i="21"/>
  <c r="P120" i="11"/>
  <c r="P117" i="21"/>
  <c r="P123" i="21"/>
  <c r="P130" i="11"/>
  <c r="P127" i="21"/>
  <c r="P146" i="11"/>
  <c r="P143" i="21"/>
  <c r="P151" i="11"/>
  <c r="P148" i="21"/>
  <c r="P155" i="11"/>
  <c r="P152" i="21"/>
  <c r="P159" i="11"/>
  <c r="P156" i="21"/>
  <c r="P172" i="11"/>
  <c r="P169" i="21"/>
  <c r="P177" i="11"/>
  <c r="P174" i="21"/>
  <c r="H11" i="11"/>
  <c r="H11" i="21"/>
  <c r="H7" i="11"/>
  <c r="H7" i="21"/>
  <c r="H58" i="11"/>
  <c r="H55" i="21"/>
  <c r="J38" i="11"/>
  <c r="J35" i="21"/>
  <c r="J60" i="11"/>
  <c r="J57" i="21"/>
  <c r="L52" i="11"/>
  <c r="L49" i="21"/>
  <c r="N11" i="11"/>
  <c r="N11" i="21"/>
  <c r="N7" i="11"/>
  <c r="N7" i="21"/>
  <c r="N37" i="11"/>
  <c r="N34" i="21"/>
  <c r="N41" i="11"/>
  <c r="N38" i="21"/>
  <c r="N51" i="11"/>
  <c r="N48" i="21"/>
  <c r="N60" i="11"/>
  <c r="N57" i="21"/>
  <c r="P33" i="11"/>
  <c r="P30" i="21"/>
  <c r="P73" i="11"/>
  <c r="P70" i="21"/>
  <c r="P69" i="11"/>
  <c r="P66" i="21"/>
  <c r="P92" i="11"/>
  <c r="P89" i="21"/>
  <c r="I233" i="3"/>
  <c r="F58" i="21"/>
  <c r="H32" i="11"/>
  <c r="H29" i="21"/>
  <c r="H116" i="21"/>
  <c r="H122" i="21"/>
  <c r="J124" i="11"/>
  <c r="J121" i="21"/>
  <c r="J114" i="21"/>
  <c r="C103" i="11"/>
  <c r="C100" i="21"/>
  <c r="C95" i="11"/>
  <c r="C92" i="21"/>
  <c r="C82" i="11"/>
  <c r="C79" i="21"/>
  <c r="C71" i="11"/>
  <c r="C68" i="21"/>
  <c r="C66" i="11"/>
  <c r="C63" i="21"/>
  <c r="C59" i="11"/>
  <c r="C56" i="21"/>
  <c r="C48" i="11"/>
  <c r="C45" i="21"/>
  <c r="C39" i="11"/>
  <c r="C36" i="21"/>
  <c r="C44" i="11"/>
  <c r="C41" i="21"/>
  <c r="C25" i="11"/>
  <c r="C22" i="21"/>
  <c r="C14" i="11"/>
  <c r="C14" i="21"/>
  <c r="C10" i="11"/>
  <c r="C10" i="21"/>
  <c r="C179" i="11"/>
  <c r="C176" i="21"/>
  <c r="C166" i="11"/>
  <c r="C163" i="21"/>
  <c r="C149" i="11"/>
  <c r="C146" i="21"/>
  <c r="C153" i="11"/>
  <c r="C150" i="21"/>
  <c r="C131" i="11"/>
  <c r="C128" i="21"/>
  <c r="C126" i="11"/>
  <c r="C123" i="21"/>
  <c r="C117" i="21"/>
  <c r="C118" i="11"/>
  <c r="C115" i="21"/>
  <c r="C113" i="11"/>
  <c r="C110" i="21"/>
  <c r="F70" i="11"/>
  <c r="F67" i="21"/>
  <c r="F66" i="11"/>
  <c r="F63" i="21"/>
  <c r="F77" i="11"/>
  <c r="F74" i="21"/>
  <c r="F87" i="11"/>
  <c r="F84" i="21"/>
  <c r="F97" i="11"/>
  <c r="F94" i="21"/>
  <c r="F93" i="11"/>
  <c r="F90" i="21"/>
  <c r="F104" i="11"/>
  <c r="F101" i="21"/>
  <c r="F113" i="11"/>
  <c r="F110" i="21"/>
  <c r="F129" i="11"/>
  <c r="F126" i="21"/>
  <c r="F133" i="11"/>
  <c r="F130" i="21"/>
  <c r="H535" i="3"/>
  <c r="F136" i="21"/>
  <c r="F144" i="11"/>
  <c r="F141" i="21"/>
  <c r="F154" i="11"/>
  <c r="F151" i="21"/>
  <c r="F165" i="11"/>
  <c r="F162" i="21"/>
  <c r="F179" i="11"/>
  <c r="F176" i="21"/>
  <c r="H113" i="11"/>
  <c r="H110" i="21"/>
  <c r="H133" i="11"/>
  <c r="H130" i="21"/>
  <c r="K535" i="3"/>
  <c r="H136" i="21"/>
  <c r="H144" i="11"/>
  <c r="H141" i="21"/>
  <c r="H158" i="11"/>
  <c r="H155" i="21"/>
  <c r="H173" i="11"/>
  <c r="H170" i="21"/>
  <c r="J132" i="11"/>
  <c r="J129" i="21"/>
  <c r="J136" i="11"/>
  <c r="J133" i="21"/>
  <c r="J145" i="11"/>
  <c r="J142" i="21"/>
  <c r="J153" i="11"/>
  <c r="J150" i="21"/>
  <c r="J179" i="11"/>
  <c r="J176" i="21"/>
  <c r="L121" i="11"/>
  <c r="L118" i="21"/>
  <c r="L114" i="11"/>
  <c r="L111" i="21"/>
  <c r="L124" i="11"/>
  <c r="L121" i="21"/>
  <c r="L114" i="21"/>
  <c r="L177" i="11"/>
  <c r="L174" i="21"/>
  <c r="N116" i="11"/>
  <c r="N113" i="21"/>
  <c r="N123" i="21"/>
  <c r="N117" i="21"/>
  <c r="N134" i="11"/>
  <c r="N131" i="21"/>
  <c r="N162" i="11"/>
  <c r="P176" i="12" s="1"/>
  <c r="N159" i="21"/>
  <c r="N167" i="11"/>
  <c r="N164" i="21"/>
  <c r="N176" i="11"/>
  <c r="N173" i="21"/>
  <c r="P115" i="11"/>
  <c r="P112" i="21"/>
  <c r="P125" i="11"/>
  <c r="P116" i="21"/>
  <c r="P122" i="21"/>
  <c r="P131" i="11"/>
  <c r="P128" i="21"/>
  <c r="P135" i="11"/>
  <c r="P132" i="21"/>
  <c r="P142" i="11"/>
  <c r="P139" i="21"/>
  <c r="P156" i="11"/>
  <c r="P153" i="21"/>
  <c r="P162" i="11"/>
  <c r="P203" i="12" s="1"/>
  <c r="P159" i="21"/>
  <c r="P167" i="11"/>
  <c r="P164" i="21"/>
  <c r="P176" i="11"/>
  <c r="P173" i="21"/>
  <c r="H10" i="11"/>
  <c r="H10" i="21"/>
  <c r="H37" i="11"/>
  <c r="H34" i="21"/>
  <c r="H41" i="11"/>
  <c r="H38" i="21"/>
  <c r="H52" i="11"/>
  <c r="H49" i="21"/>
  <c r="H48" i="11"/>
  <c r="H45" i="21"/>
  <c r="H71" i="11"/>
  <c r="H68" i="21"/>
  <c r="H67" i="11"/>
  <c r="H64" i="21"/>
  <c r="H82" i="11"/>
  <c r="H79" i="21"/>
  <c r="H78" i="11"/>
  <c r="H75" i="21"/>
  <c r="H88" i="11"/>
  <c r="H85" i="21"/>
  <c r="H98" i="11"/>
  <c r="H95" i="21"/>
  <c r="H94" i="11"/>
  <c r="H91" i="21"/>
  <c r="H105" i="11"/>
  <c r="H102" i="21"/>
  <c r="J14" i="11"/>
  <c r="J14" i="21"/>
  <c r="J43" i="11"/>
  <c r="J40" i="21"/>
  <c r="J69" i="11"/>
  <c r="J66" i="21"/>
  <c r="J104" i="11"/>
  <c r="J101" i="21"/>
  <c r="L13" i="11"/>
  <c r="L13" i="21"/>
  <c r="L9" i="11"/>
  <c r="L9" i="21"/>
  <c r="L38" i="11"/>
  <c r="L35" i="21"/>
  <c r="L47" i="11"/>
  <c r="L44" i="21"/>
  <c r="L73" i="11"/>
  <c r="L70" i="21"/>
  <c r="L99" i="11"/>
  <c r="L96" i="21"/>
  <c r="L95" i="11"/>
  <c r="L92" i="21"/>
  <c r="L102" i="11"/>
  <c r="L99" i="21"/>
  <c r="N26" i="11"/>
  <c r="N23" i="21"/>
  <c r="N19" i="11"/>
  <c r="N19" i="21"/>
  <c r="N14" i="11"/>
  <c r="N14" i="21"/>
  <c r="N50" i="11"/>
  <c r="N47" i="21"/>
  <c r="P27" i="11"/>
  <c r="P24" i="21"/>
  <c r="P20" i="11"/>
  <c r="P20" i="21"/>
  <c r="P16" i="11"/>
  <c r="P16" i="21"/>
  <c r="P12" i="11"/>
  <c r="P12" i="21"/>
  <c r="P8" i="11"/>
  <c r="P8" i="21"/>
  <c r="P32" i="11"/>
  <c r="P29" i="21"/>
  <c r="P40" i="11"/>
  <c r="P37" i="21"/>
  <c r="P59" i="11"/>
  <c r="P56" i="21"/>
  <c r="P72" i="11"/>
  <c r="P69" i="21"/>
  <c r="P68" i="11"/>
  <c r="P65" i="21"/>
  <c r="P83" i="11"/>
  <c r="P80" i="21"/>
  <c r="P79" i="11"/>
  <c r="P76" i="21"/>
  <c r="P99" i="11"/>
  <c r="P96" i="21"/>
  <c r="P95" i="11"/>
  <c r="P92" i="21"/>
  <c r="P106" i="11"/>
  <c r="P103" i="21"/>
  <c r="E189" i="11"/>
  <c r="E186" i="21"/>
  <c r="P61" i="11"/>
  <c r="P58" i="21"/>
  <c r="C197" i="11"/>
  <c r="C194" i="21"/>
  <c r="L33" i="11"/>
  <c r="L30" i="21"/>
  <c r="H124" i="11"/>
  <c r="H121" i="21"/>
  <c r="H114" i="21"/>
  <c r="C106" i="11"/>
  <c r="C103" i="21"/>
  <c r="C102" i="11"/>
  <c r="C99" i="21"/>
  <c r="C94" i="11"/>
  <c r="C91" i="21"/>
  <c r="C87" i="11"/>
  <c r="C84" i="21"/>
  <c r="C81" i="11"/>
  <c r="C78" i="21"/>
  <c r="C60" i="11"/>
  <c r="C57" i="21"/>
  <c r="C47" i="11"/>
  <c r="C44" i="21"/>
  <c r="C34" i="11"/>
  <c r="C31" i="21"/>
  <c r="C24" i="11"/>
  <c r="C21" i="21"/>
  <c r="C154" i="11"/>
  <c r="C151" i="21"/>
  <c r="C145" i="11"/>
  <c r="C142" i="21"/>
  <c r="D535" i="3"/>
  <c r="C136" i="21"/>
  <c r="C134" i="11"/>
  <c r="C131" i="21"/>
  <c r="C125" i="11"/>
  <c r="C116" i="21"/>
  <c r="C122" i="21"/>
  <c r="F32" i="11"/>
  <c r="F29" i="21"/>
  <c r="F49" i="11"/>
  <c r="F46" i="21"/>
  <c r="F76" i="11"/>
  <c r="F73" i="21"/>
  <c r="F86" i="11"/>
  <c r="F83" i="21"/>
  <c r="F116" i="11"/>
  <c r="F113" i="21"/>
  <c r="F126" i="11"/>
  <c r="F123" i="21"/>
  <c r="F117" i="21"/>
  <c r="F155" i="11"/>
  <c r="F152" i="21"/>
  <c r="F159" i="11"/>
  <c r="F156" i="21"/>
  <c r="H177" i="11"/>
  <c r="H174" i="21"/>
  <c r="J139" i="11"/>
  <c r="J136" i="21"/>
  <c r="L135" i="11"/>
  <c r="L132" i="21"/>
  <c r="L162" i="11"/>
  <c r="P149" i="12" s="1"/>
  <c r="L159" i="21"/>
  <c r="L171" i="11"/>
  <c r="L168" i="21"/>
  <c r="L176" i="11"/>
  <c r="L173" i="21"/>
  <c r="N125" i="11"/>
  <c r="N122" i="21"/>
  <c r="N116" i="21"/>
  <c r="N131" i="11"/>
  <c r="N128" i="21"/>
  <c r="N152" i="11"/>
  <c r="N149" i="21"/>
  <c r="N156" i="11"/>
  <c r="N153" i="21"/>
  <c r="P124" i="11"/>
  <c r="P121" i="21"/>
  <c r="P114" i="21"/>
  <c r="H60" i="11"/>
  <c r="H57" i="21"/>
  <c r="H70" i="11"/>
  <c r="H67" i="21"/>
  <c r="H81" i="11"/>
  <c r="H78" i="21"/>
  <c r="H97" i="11"/>
  <c r="H94" i="21"/>
  <c r="J13" i="11"/>
  <c r="J13" i="21"/>
  <c r="N116" i="3"/>
  <c r="J27" i="21" s="1"/>
  <c r="J7" i="21"/>
  <c r="J67" i="11"/>
  <c r="J64" i="21"/>
  <c r="L58" i="11"/>
  <c r="L55" i="21"/>
  <c r="L72" i="11"/>
  <c r="L69" i="21"/>
  <c r="N18" i="11"/>
  <c r="N18" i="21"/>
  <c r="N13" i="11"/>
  <c r="N13" i="21"/>
  <c r="N39" i="11"/>
  <c r="N36" i="21"/>
  <c r="N72" i="11"/>
  <c r="N69" i="21"/>
  <c r="N68" i="11"/>
  <c r="N65" i="21"/>
  <c r="N79" i="11"/>
  <c r="N76" i="21"/>
  <c r="P19" i="11"/>
  <c r="P19" i="21"/>
  <c r="P15" i="11"/>
  <c r="P15" i="21"/>
  <c r="P11" i="11"/>
  <c r="P11" i="21"/>
  <c r="P7" i="11"/>
  <c r="P7" i="21"/>
  <c r="G47" i="11"/>
  <c r="M93" i="11"/>
  <c r="I43" i="11"/>
  <c r="U269" i="3"/>
  <c r="X260" i="3"/>
  <c r="N393" i="3"/>
  <c r="J97" i="21" s="1"/>
  <c r="H139" i="11"/>
  <c r="G86" i="11"/>
  <c r="X224" i="3"/>
  <c r="P119" i="11"/>
  <c r="M81" i="11"/>
  <c r="L182" i="3"/>
  <c r="U638" i="3"/>
  <c r="U139" i="3"/>
  <c r="D393" i="3"/>
  <c r="C97" i="21" s="1"/>
  <c r="K153" i="11"/>
  <c r="C77" i="11"/>
  <c r="D328" i="3"/>
  <c r="X638" i="3"/>
  <c r="X663" i="3"/>
  <c r="X389" i="3"/>
  <c r="U663" i="3"/>
  <c r="U624" i="3"/>
  <c r="C117" i="11"/>
  <c r="T431" i="3"/>
  <c r="F292" i="3"/>
  <c r="L199" i="3"/>
  <c r="F408" i="3"/>
  <c r="F598" i="3"/>
  <c r="X312" i="3"/>
  <c r="I265" i="3"/>
  <c r="I330" i="3"/>
  <c r="I494" i="3"/>
  <c r="I572" i="3"/>
  <c r="I608" i="3"/>
  <c r="I219" i="3"/>
  <c r="R648" i="3"/>
  <c r="F445" i="3"/>
  <c r="O224" i="3"/>
  <c r="F139" i="11"/>
  <c r="C23" i="11"/>
  <c r="P34" i="11"/>
  <c r="P22" i="11"/>
  <c r="N104" i="11"/>
  <c r="I33" i="3"/>
  <c r="M178" i="11"/>
  <c r="O167" i="11"/>
  <c r="E638" i="3"/>
  <c r="D167" i="11" s="1"/>
  <c r="I350" i="3"/>
  <c r="M95" i="11"/>
  <c r="I115" i="11"/>
  <c r="O123" i="3"/>
  <c r="J33" i="11"/>
  <c r="L463" i="3"/>
  <c r="L545" i="3"/>
  <c r="L568" i="3"/>
  <c r="L584" i="3"/>
  <c r="L604" i="3"/>
  <c r="L624" i="3"/>
  <c r="L656" i="3"/>
  <c r="L671" i="3"/>
  <c r="I403" i="3"/>
  <c r="I488" i="3"/>
  <c r="I510" i="3"/>
  <c r="I545" i="3"/>
  <c r="I568" i="3"/>
  <c r="I624" i="3"/>
  <c r="I656" i="3"/>
  <c r="O278" i="3"/>
  <c r="O320" i="3"/>
  <c r="O384" i="3"/>
  <c r="O367" i="3"/>
  <c r="R88" i="3"/>
  <c r="R42" i="3"/>
  <c r="F507" i="3"/>
  <c r="U403" i="3"/>
  <c r="R375" i="3"/>
  <c r="U584" i="3"/>
  <c r="U324" i="3"/>
  <c r="U389" i="3"/>
  <c r="I161" i="3"/>
  <c r="L549" i="3"/>
  <c r="L564" i="3"/>
  <c r="L580" i="3"/>
  <c r="O521" i="3"/>
  <c r="R247" i="3"/>
  <c r="R312" i="3"/>
  <c r="U488" i="3"/>
  <c r="R500" i="3"/>
  <c r="U445" i="3"/>
  <c r="L110" i="3"/>
  <c r="L72" i="3"/>
  <c r="L133" i="3"/>
  <c r="L155" i="3"/>
  <c r="I445" i="3"/>
  <c r="I477" i="3"/>
  <c r="I667" i="3"/>
  <c r="L324" i="3"/>
  <c r="L389" i="3"/>
  <c r="L371" i="3"/>
  <c r="L415" i="3"/>
  <c r="L395" i="3"/>
  <c r="O77" i="3"/>
  <c r="O50" i="3"/>
  <c r="R316" i="3"/>
  <c r="R488" i="3"/>
  <c r="F213" i="3"/>
  <c r="U459" i="3"/>
  <c r="U510" i="3"/>
  <c r="U634" i="3"/>
  <c r="U652" i="3"/>
  <c r="U667" i="3"/>
  <c r="L145" i="3"/>
  <c r="O308" i="3"/>
  <c r="U330" i="3"/>
  <c r="U359" i="3"/>
  <c r="L558" i="3"/>
  <c r="L541" i="3"/>
  <c r="L572" i="3"/>
  <c r="L588" i="3"/>
  <c r="L608" i="3"/>
  <c r="O504" i="3"/>
  <c r="O525" i="3"/>
  <c r="O549" i="3"/>
  <c r="O580" i="3"/>
  <c r="E35" i="9"/>
  <c r="G35" i="9" s="1"/>
  <c r="D22" i="7" s="1"/>
  <c r="G28" i="9"/>
  <c r="I671" i="3"/>
  <c r="E69" i="11"/>
  <c r="E22" i="11"/>
  <c r="I481" i="3"/>
  <c r="U437" i="3"/>
  <c r="U545" i="3"/>
  <c r="U568" i="3"/>
  <c r="O459" i="3"/>
  <c r="O437" i="3"/>
  <c r="L634" i="3"/>
  <c r="L652" i="3"/>
  <c r="O604" i="3"/>
  <c r="O619" i="3"/>
  <c r="O642" i="3"/>
  <c r="R516" i="3"/>
  <c r="R558" i="3"/>
  <c r="R541" i="3"/>
  <c r="R588" i="3"/>
  <c r="R608" i="3"/>
  <c r="R634" i="3"/>
  <c r="R652" i="3"/>
  <c r="R667" i="3"/>
  <c r="U494" i="3"/>
  <c r="U572" i="3"/>
  <c r="X500" i="3"/>
  <c r="X576" i="3"/>
  <c r="O88" i="3"/>
  <c r="O194" i="3"/>
  <c r="O403" i="3"/>
  <c r="R256" i="3"/>
  <c r="R320" i="3"/>
  <c r="R344" i="3"/>
  <c r="U178" i="3"/>
  <c r="O292" i="3"/>
  <c r="I178" i="3"/>
  <c r="I155" i="3"/>
  <c r="E525" i="3"/>
  <c r="D136" i="11" s="1"/>
  <c r="E580" i="3"/>
  <c r="D153" i="11" s="1"/>
  <c r="L516" i="3"/>
  <c r="R545" i="3"/>
  <c r="R584" i="3"/>
  <c r="R604" i="3"/>
  <c r="R656" i="3"/>
  <c r="R459" i="3"/>
  <c r="R437" i="3"/>
  <c r="R554" i="3"/>
  <c r="X504" i="3"/>
  <c r="X525" i="3"/>
  <c r="X549" i="3"/>
  <c r="X580" i="3"/>
  <c r="X598" i="3"/>
  <c r="X619" i="3"/>
  <c r="X642" i="3"/>
  <c r="L282" i="3"/>
  <c r="L312" i="3"/>
  <c r="L292" i="3"/>
  <c r="L375" i="3"/>
  <c r="L399" i="3"/>
  <c r="O102" i="3"/>
  <c r="O84" i="3"/>
  <c r="O57" i="3"/>
  <c r="O145" i="3"/>
  <c r="R228" i="3"/>
  <c r="R273" i="3"/>
  <c r="R363" i="3"/>
  <c r="X93" i="3"/>
  <c r="X139" i="3"/>
  <c r="F61" i="11"/>
  <c r="G28" i="11"/>
  <c r="R190" i="3"/>
  <c r="R224" i="3"/>
  <c r="I558" i="3"/>
  <c r="R97" i="3"/>
  <c r="I182" i="3"/>
  <c r="R445" i="3"/>
  <c r="I102" i="3"/>
  <c r="I171" i="3"/>
  <c r="L510" i="3"/>
  <c r="R564" i="3"/>
  <c r="R677" i="3"/>
  <c r="J535" i="3"/>
  <c r="L531" i="3"/>
  <c r="G139" i="11"/>
  <c r="L34" i="11"/>
  <c r="R127" i="3"/>
  <c r="H125" i="11"/>
  <c r="H119" i="11"/>
  <c r="X510" i="3"/>
  <c r="O133" i="11"/>
  <c r="V535" i="3"/>
  <c r="O140" i="11" s="1"/>
  <c r="E188" i="12" s="1"/>
  <c r="Q200" i="12" s="1"/>
  <c r="O139" i="11"/>
  <c r="X568" i="3"/>
  <c r="O150" i="11"/>
  <c r="X624" i="3"/>
  <c r="O165" i="11"/>
  <c r="X21" i="3"/>
  <c r="O9" i="11"/>
  <c r="O43" i="11"/>
  <c r="X166" i="3"/>
  <c r="X194" i="3"/>
  <c r="O51" i="11"/>
  <c r="X282" i="3"/>
  <c r="O73" i="11"/>
  <c r="X265" i="3"/>
  <c r="O69" i="11"/>
  <c r="X292" i="3"/>
  <c r="O76" i="11"/>
  <c r="X399" i="3"/>
  <c r="O103" i="11"/>
  <c r="U102" i="3"/>
  <c r="M27" i="11"/>
  <c r="U84" i="3"/>
  <c r="M20" i="11"/>
  <c r="U17" i="3"/>
  <c r="M8" i="11"/>
  <c r="M32" i="11"/>
  <c r="U118" i="3"/>
  <c r="M21" i="11"/>
  <c r="M50" i="11"/>
  <c r="U190" i="3"/>
  <c r="U224" i="3"/>
  <c r="M59" i="11"/>
  <c r="U260" i="3"/>
  <c r="M68" i="11"/>
  <c r="U308" i="3"/>
  <c r="M79" i="11"/>
  <c r="U350" i="3"/>
  <c r="M89" i="11"/>
  <c r="M106" i="11"/>
  <c r="U415" i="3"/>
  <c r="M125" i="11"/>
  <c r="U477" i="3"/>
  <c r="M119" i="11"/>
  <c r="M162" i="11"/>
  <c r="E164" i="12" s="1"/>
  <c r="Q176" i="12" s="1"/>
  <c r="U617" i="3"/>
  <c r="I97" i="3"/>
  <c r="E26" i="11"/>
  <c r="I133" i="3"/>
  <c r="E37" i="11"/>
  <c r="L97" i="3"/>
  <c r="G26" i="11"/>
  <c r="L9" i="3"/>
  <c r="G7" i="11"/>
  <c r="G40" i="11"/>
  <c r="L149" i="3"/>
  <c r="L171" i="3"/>
  <c r="G44" i="11"/>
  <c r="L224" i="3"/>
  <c r="G59" i="11"/>
  <c r="L278" i="3"/>
  <c r="G72" i="11"/>
  <c r="L260" i="3"/>
  <c r="G68" i="11"/>
  <c r="G79" i="11"/>
  <c r="L308" i="3"/>
  <c r="L350" i="3"/>
  <c r="G89" i="11"/>
  <c r="L494" i="3"/>
  <c r="G130" i="11"/>
  <c r="G162" i="11"/>
  <c r="E82" i="12" s="1"/>
  <c r="Q95" i="12" s="1"/>
  <c r="L617" i="3"/>
  <c r="L648" i="3"/>
  <c r="E648" i="3"/>
  <c r="D171" i="11" s="1"/>
  <c r="O9" i="3"/>
  <c r="I7" i="11"/>
  <c r="O190" i="3"/>
  <c r="I50" i="11"/>
  <c r="O344" i="3"/>
  <c r="I88" i="11"/>
  <c r="O399" i="3"/>
  <c r="I103" i="11"/>
  <c r="R106" i="3"/>
  <c r="K28" i="11"/>
  <c r="R67" i="3"/>
  <c r="K17" i="11"/>
  <c r="R21" i="3"/>
  <c r="K9" i="11"/>
  <c r="K38" i="11"/>
  <c r="R139" i="3"/>
  <c r="K56" i="11"/>
  <c r="K62" i="11"/>
  <c r="R269" i="3"/>
  <c r="K70" i="11"/>
  <c r="R251" i="3"/>
  <c r="K66" i="11"/>
  <c r="K87" i="11"/>
  <c r="R334" i="3"/>
  <c r="R568" i="3"/>
  <c r="K150" i="11"/>
  <c r="R624" i="3"/>
  <c r="K165" i="11"/>
  <c r="R671" i="3"/>
  <c r="K178" i="11"/>
  <c r="I273" i="3"/>
  <c r="I256" i="3"/>
  <c r="I384" i="3"/>
  <c r="F98" i="11"/>
  <c r="I408" i="3"/>
  <c r="I463" i="3"/>
  <c r="I504" i="3"/>
  <c r="I525" i="3"/>
  <c r="I549" i="3"/>
  <c r="I564" i="3"/>
  <c r="I580" i="3"/>
  <c r="F153" i="11"/>
  <c r="I598" i="3"/>
  <c r="I619" i="3"/>
  <c r="I642" i="3"/>
  <c r="I663" i="3"/>
  <c r="F176" i="11"/>
  <c r="L554" i="3"/>
  <c r="L537" i="3"/>
  <c r="L576" i="3"/>
  <c r="L592" i="3"/>
  <c r="O488" i="3"/>
  <c r="O510" i="3"/>
  <c r="O545" i="3"/>
  <c r="O568" i="3"/>
  <c r="O584" i="3"/>
  <c r="O199" i="3"/>
  <c r="J52" i="11"/>
  <c r="O219" i="3"/>
  <c r="J58" i="11"/>
  <c r="O371" i="3"/>
  <c r="J95" i="11"/>
  <c r="G106" i="11"/>
  <c r="G99" i="11"/>
  <c r="M83" i="11"/>
  <c r="G19" i="11"/>
  <c r="K13" i="11"/>
  <c r="L477" i="3"/>
  <c r="X652" i="3"/>
  <c r="X667" i="3"/>
  <c r="X17" i="3"/>
  <c r="U133" i="3"/>
  <c r="U619" i="3"/>
  <c r="M164" i="11"/>
  <c r="E531" i="3"/>
  <c r="D139" i="11" s="1"/>
  <c r="I584" i="3"/>
  <c r="E584" i="3"/>
  <c r="D154" i="11" s="1"/>
  <c r="I604" i="3"/>
  <c r="E158" i="11"/>
  <c r="L303" i="3"/>
  <c r="L500" i="3"/>
  <c r="L521" i="3"/>
  <c r="L642" i="3"/>
  <c r="G168" i="11"/>
  <c r="O652" i="3"/>
  <c r="I172" i="11"/>
  <c r="O667" i="3"/>
  <c r="I177" i="11"/>
  <c r="F8" i="11"/>
  <c r="I17" i="3"/>
  <c r="I149" i="3"/>
  <c r="F40" i="11"/>
  <c r="P171" i="11"/>
  <c r="X648" i="3"/>
  <c r="O178" i="3"/>
  <c r="J47" i="11"/>
  <c r="R303" i="3"/>
  <c r="L78" i="11"/>
  <c r="R384" i="3"/>
  <c r="L98" i="11"/>
  <c r="L94" i="11"/>
  <c r="R367" i="3"/>
  <c r="U25" i="3"/>
  <c r="N10" i="11"/>
  <c r="U161" i="3"/>
  <c r="N42" i="11"/>
  <c r="P52" i="11"/>
  <c r="X199" i="3"/>
  <c r="R572" i="3"/>
  <c r="L151" i="11"/>
  <c r="U558" i="3"/>
  <c r="N146" i="11"/>
  <c r="U541" i="3"/>
  <c r="N143" i="11"/>
  <c r="U588" i="3"/>
  <c r="N155" i="11"/>
  <c r="U608" i="3"/>
  <c r="N159" i="11"/>
  <c r="L190" i="3"/>
  <c r="H50" i="11"/>
  <c r="O389" i="3"/>
  <c r="J99" i="11"/>
  <c r="O408" i="3"/>
  <c r="J105" i="11"/>
  <c r="L37" i="11"/>
  <c r="R133" i="3"/>
  <c r="U219" i="3"/>
  <c r="N58" i="11"/>
  <c r="U375" i="3"/>
  <c r="N96" i="11"/>
  <c r="P56" i="11"/>
  <c r="X251" i="3"/>
  <c r="P66" i="11"/>
  <c r="X316" i="3"/>
  <c r="P81" i="11"/>
  <c r="J168" i="11"/>
  <c r="G167" i="11"/>
  <c r="N166" i="11"/>
  <c r="K158" i="11"/>
  <c r="H156" i="11"/>
  <c r="L155" i="11"/>
  <c r="E153" i="11"/>
  <c r="J144" i="11"/>
  <c r="E545" i="3"/>
  <c r="D144" i="11" s="1"/>
  <c r="E537" i="3"/>
  <c r="D142" i="11" s="1"/>
  <c r="L134" i="11"/>
  <c r="G134" i="11"/>
  <c r="J133" i="11"/>
  <c r="F132" i="11"/>
  <c r="O129" i="11"/>
  <c r="M99" i="11"/>
  <c r="O96" i="11"/>
  <c r="G83" i="11"/>
  <c r="I82" i="11"/>
  <c r="P21" i="11"/>
  <c r="M16" i="11"/>
  <c r="G11" i="11"/>
  <c r="R161" i="3"/>
  <c r="R233" i="3"/>
  <c r="L61" i="11"/>
  <c r="O656" i="3"/>
  <c r="X494" i="3"/>
  <c r="X516" i="3"/>
  <c r="X558" i="3"/>
  <c r="X541" i="3"/>
  <c r="X572" i="3"/>
  <c r="X588" i="3"/>
  <c r="X608" i="3"/>
  <c r="X634" i="3"/>
  <c r="I178" i="11"/>
  <c r="N177" i="11"/>
  <c r="N172" i="11"/>
  <c r="H166" i="11"/>
  <c r="F164" i="11"/>
  <c r="O158" i="11"/>
  <c r="J158" i="11"/>
  <c r="K154" i="11"/>
  <c r="F149" i="11"/>
  <c r="L143" i="11"/>
  <c r="I139" i="11"/>
  <c r="M135" i="11"/>
  <c r="E500" i="3"/>
  <c r="D131" i="11" s="1"/>
  <c r="J117" i="11"/>
  <c r="O92" i="11"/>
  <c r="O80" i="11"/>
  <c r="M44" i="11"/>
  <c r="O39" i="11"/>
  <c r="H39" i="11"/>
  <c r="O22" i="11"/>
  <c r="C22" i="11"/>
  <c r="U278" i="3"/>
  <c r="U395" i="3"/>
  <c r="X330" i="3"/>
  <c r="I29" i="3"/>
  <c r="O97" i="3"/>
  <c r="H172" i="11"/>
  <c r="M171" i="11"/>
  <c r="G171" i="11"/>
  <c r="L166" i="11"/>
  <c r="E165" i="11"/>
  <c r="J164" i="11"/>
  <c r="M157" i="11"/>
  <c r="F157" i="11"/>
  <c r="I155" i="11"/>
  <c r="O154" i="11"/>
  <c r="J154" i="11"/>
  <c r="J150" i="11"/>
  <c r="E568" i="3"/>
  <c r="D150" i="11" s="1"/>
  <c r="F145" i="11"/>
  <c r="M142" i="11"/>
  <c r="H142" i="11"/>
  <c r="F136" i="11"/>
  <c r="M131" i="11"/>
  <c r="N130" i="11"/>
  <c r="F121" i="11"/>
  <c r="I117" i="11"/>
  <c r="O113" i="11"/>
  <c r="F105" i="11"/>
  <c r="G102" i="11"/>
  <c r="I94" i="11"/>
  <c r="N92" i="11"/>
  <c r="N86" i="11"/>
  <c r="K81" i="11"/>
  <c r="J79" i="11"/>
  <c r="I59" i="11"/>
  <c r="E53" i="11"/>
  <c r="E41" i="11"/>
  <c r="L23" i="11"/>
  <c r="H21" i="11"/>
  <c r="R299" i="3"/>
  <c r="O256" i="3"/>
  <c r="I186" i="3"/>
  <c r="O42" i="3"/>
  <c r="U72" i="3"/>
  <c r="R663" i="3"/>
  <c r="O233" i="3"/>
  <c r="H34" i="11"/>
  <c r="H23" i="11"/>
  <c r="X445" i="3"/>
  <c r="X521" i="3"/>
  <c r="X537" i="3"/>
  <c r="X592" i="3"/>
  <c r="O162" i="11"/>
  <c r="E191" i="12" s="1"/>
  <c r="Q203" i="12" s="1"/>
  <c r="X617" i="3"/>
  <c r="X97" i="3"/>
  <c r="O26" i="11"/>
  <c r="X50" i="3"/>
  <c r="X29" i="3"/>
  <c r="X9" i="3"/>
  <c r="O7" i="11"/>
  <c r="U110" i="3"/>
  <c r="M34" i="11"/>
  <c r="M23" i="11"/>
  <c r="U182" i="3"/>
  <c r="S535" i="3"/>
  <c r="U535" i="3" s="1"/>
  <c r="U531" i="3"/>
  <c r="I194" i="3"/>
  <c r="E51" i="11"/>
  <c r="I292" i="3"/>
  <c r="E76" i="11"/>
  <c r="L67" i="3"/>
  <c r="G17" i="11"/>
  <c r="L161" i="3"/>
  <c r="G42" i="11"/>
  <c r="L269" i="3"/>
  <c r="L299" i="3"/>
  <c r="L379" i="3"/>
  <c r="L363" i="3"/>
  <c r="L504" i="3"/>
  <c r="L525" i="3"/>
  <c r="O161" i="3"/>
  <c r="O106" i="3"/>
  <c r="O21" i="3"/>
  <c r="R408" i="3"/>
  <c r="R537" i="3"/>
  <c r="R576" i="3"/>
  <c r="K162" i="11"/>
  <c r="E136" i="12" s="1"/>
  <c r="Q149" i="12" s="1"/>
  <c r="R617" i="3"/>
  <c r="N661" i="3"/>
  <c r="L179" i="11"/>
  <c r="G178" i="11"/>
  <c r="P168" i="11"/>
  <c r="G165" i="11"/>
  <c r="P157" i="11"/>
  <c r="P153" i="11"/>
  <c r="G150" i="11"/>
  <c r="E143" i="11"/>
  <c r="O142" i="11"/>
  <c r="K142" i="11"/>
  <c r="C119" i="11"/>
  <c r="P117" i="11"/>
  <c r="E103" i="11"/>
  <c r="M97" i="11"/>
  <c r="I96" i="11"/>
  <c r="E96" i="11"/>
  <c r="H73" i="11"/>
  <c r="G70" i="11"/>
  <c r="E58" i="11"/>
  <c r="J39" i="11"/>
  <c r="G24" i="11"/>
  <c r="I21" i="11"/>
  <c r="J20" i="11"/>
  <c r="O11" i="11"/>
  <c r="U145" i="3"/>
  <c r="X133" i="3"/>
  <c r="X161" i="3"/>
  <c r="U233" i="3"/>
  <c r="X463" i="3"/>
  <c r="X441" i="3"/>
  <c r="X110" i="3"/>
  <c r="X46" i="3"/>
  <c r="U106" i="3"/>
  <c r="U88" i="3"/>
  <c r="U67" i="3"/>
  <c r="U42" i="3"/>
  <c r="U21" i="3"/>
  <c r="U123" i="3"/>
  <c r="I84" i="3"/>
  <c r="I57" i="3"/>
  <c r="I118" i="3"/>
  <c r="O33" i="3"/>
  <c r="R619" i="3"/>
  <c r="R642" i="3"/>
  <c r="O119" i="11"/>
  <c r="X477" i="3"/>
  <c r="M29" i="11"/>
  <c r="E86" i="11"/>
  <c r="U334" i="3"/>
  <c r="M12" i="11"/>
  <c r="U592" i="3"/>
  <c r="E592" i="3"/>
  <c r="D156" i="11" s="1"/>
  <c r="O67" i="3"/>
  <c r="E558" i="3"/>
  <c r="D146" i="11" s="1"/>
  <c r="K65" i="11"/>
  <c r="M37" i="11"/>
  <c r="O8" i="11"/>
  <c r="K8" i="11"/>
  <c r="R199" i="3"/>
  <c r="O265" i="3"/>
  <c r="E572" i="3"/>
  <c r="D151" i="11" s="1"/>
  <c r="E549" i="3"/>
  <c r="D145" i="11" s="1"/>
  <c r="G78" i="11"/>
  <c r="G18" i="11"/>
  <c r="O133" i="3"/>
  <c r="O155" i="3"/>
  <c r="E588" i="3"/>
  <c r="D155" i="11" s="1"/>
  <c r="E564" i="3"/>
  <c r="D149" i="11" s="1"/>
  <c r="E541" i="3"/>
  <c r="D143" i="11" s="1"/>
  <c r="M57" i="11"/>
  <c r="E48" i="11"/>
  <c r="K126" i="11"/>
  <c r="K120" i="11"/>
  <c r="J34" i="11"/>
  <c r="O127" i="3"/>
  <c r="J23" i="11"/>
  <c r="X102" i="3"/>
  <c r="O27" i="11"/>
  <c r="X84" i="3"/>
  <c r="O20" i="11"/>
  <c r="X57" i="3"/>
  <c r="O16" i="11"/>
  <c r="O32" i="11"/>
  <c r="X118" i="3"/>
  <c r="O21" i="11"/>
  <c r="X149" i="3"/>
  <c r="O40" i="11"/>
  <c r="X324" i="3"/>
  <c r="O83" i="11"/>
  <c r="X308" i="3"/>
  <c r="O79" i="11"/>
  <c r="X350" i="3"/>
  <c r="O89" i="11"/>
  <c r="X371" i="3"/>
  <c r="O95" i="11"/>
  <c r="X415" i="3"/>
  <c r="O106" i="11"/>
  <c r="U97" i="3"/>
  <c r="M26" i="11"/>
  <c r="U77" i="3"/>
  <c r="M19" i="11"/>
  <c r="U29" i="3"/>
  <c r="M11" i="11"/>
  <c r="U9" i="3"/>
  <c r="M7" i="11"/>
  <c r="U155" i="3"/>
  <c r="M41" i="11"/>
  <c r="U203" i="3"/>
  <c r="M53" i="11"/>
  <c r="U186" i="3"/>
  <c r="M49" i="11"/>
  <c r="U228" i="3"/>
  <c r="M60" i="11"/>
  <c r="U273" i="3"/>
  <c r="M71" i="11"/>
  <c r="U256" i="3"/>
  <c r="M67" i="11"/>
  <c r="M82" i="11"/>
  <c r="U320" i="3"/>
  <c r="U344" i="3"/>
  <c r="M88" i="11"/>
  <c r="U408" i="3"/>
  <c r="M105" i="11"/>
  <c r="U463" i="3"/>
  <c r="M121" i="11"/>
  <c r="I93" i="3"/>
  <c r="E25" i="11"/>
  <c r="E18" i="11"/>
  <c r="I72" i="3"/>
  <c r="I25" i="3"/>
  <c r="E10" i="11"/>
  <c r="I127" i="3"/>
  <c r="E34" i="11"/>
  <c r="E23" i="11"/>
  <c r="I139" i="3"/>
  <c r="E38" i="11"/>
  <c r="I199" i="3"/>
  <c r="E52" i="11"/>
  <c r="D56" i="11"/>
  <c r="I251" i="3"/>
  <c r="E66" i="11"/>
  <c r="I299" i="3"/>
  <c r="E77" i="11"/>
  <c r="I334" i="3"/>
  <c r="E87" i="11"/>
  <c r="I379" i="3"/>
  <c r="E97" i="11"/>
  <c r="I363" i="3"/>
  <c r="E93" i="11"/>
  <c r="I459" i="3"/>
  <c r="E118" i="11"/>
  <c r="I437" i="3"/>
  <c r="E113" i="11"/>
  <c r="G535" i="3"/>
  <c r="E140" i="11" s="1"/>
  <c r="E53" i="12" s="1"/>
  <c r="Q65" i="12" s="1"/>
  <c r="I531" i="3"/>
  <c r="L46" i="3"/>
  <c r="G14" i="11"/>
  <c r="L228" i="3"/>
  <c r="G60" i="11"/>
  <c r="L273" i="3"/>
  <c r="G71" i="11"/>
  <c r="E273" i="3"/>
  <c r="D71" i="11" s="1"/>
  <c r="E320" i="3"/>
  <c r="D82" i="11" s="1"/>
  <c r="L320" i="3"/>
  <c r="G82" i="11"/>
  <c r="G114" i="11"/>
  <c r="L441" i="3"/>
  <c r="O203" i="3"/>
  <c r="I53" i="11"/>
  <c r="O228" i="3"/>
  <c r="I60" i="11"/>
  <c r="O251" i="3"/>
  <c r="I66" i="11"/>
  <c r="O316" i="3"/>
  <c r="I81" i="11"/>
  <c r="O299" i="3"/>
  <c r="I77" i="11"/>
  <c r="O334" i="3"/>
  <c r="I87" i="11"/>
  <c r="I97" i="11"/>
  <c r="O379" i="3"/>
  <c r="O395" i="3"/>
  <c r="I102" i="11"/>
  <c r="R102" i="3"/>
  <c r="K27" i="11"/>
  <c r="R84" i="3"/>
  <c r="K20" i="11"/>
  <c r="K16" i="11"/>
  <c r="R57" i="3"/>
  <c r="R166" i="3"/>
  <c r="K43" i="11"/>
  <c r="R194" i="3"/>
  <c r="K51" i="11"/>
  <c r="R178" i="3"/>
  <c r="K47" i="11"/>
  <c r="R219" i="3"/>
  <c r="K58" i="11"/>
  <c r="R282" i="3"/>
  <c r="K73" i="11"/>
  <c r="R265" i="3"/>
  <c r="K69" i="11"/>
  <c r="R330" i="3"/>
  <c r="K86" i="11"/>
  <c r="R359" i="3"/>
  <c r="K92" i="11"/>
  <c r="R399" i="3"/>
  <c r="K103" i="11"/>
  <c r="P535" i="3"/>
  <c r="K140" i="11" s="1"/>
  <c r="E133" i="12" s="1"/>
  <c r="Q146" i="12" s="1"/>
  <c r="R531" i="3"/>
  <c r="I106" i="3"/>
  <c r="F28" i="11"/>
  <c r="I67" i="3"/>
  <c r="F17" i="11"/>
  <c r="I42" i="3"/>
  <c r="F13" i="11"/>
  <c r="I21" i="3"/>
  <c r="F9" i="11"/>
  <c r="F33" i="11"/>
  <c r="F22" i="11"/>
  <c r="I145" i="3"/>
  <c r="F39" i="11"/>
  <c r="I166" i="3"/>
  <c r="F43" i="11"/>
  <c r="I190" i="3"/>
  <c r="F50" i="11"/>
  <c r="F57" i="11"/>
  <c r="I228" i="3"/>
  <c r="F60" i="11"/>
  <c r="I320" i="3"/>
  <c r="F82" i="11"/>
  <c r="I303" i="3"/>
  <c r="F78" i="11"/>
  <c r="I344" i="3"/>
  <c r="F88" i="11"/>
  <c r="I367" i="3"/>
  <c r="F94" i="11"/>
  <c r="F124" i="11"/>
  <c r="I471" i="3"/>
  <c r="F117" i="11"/>
  <c r="L445" i="3"/>
  <c r="H115" i="11"/>
  <c r="O451" i="3"/>
  <c r="J116" i="11"/>
  <c r="N535" i="3"/>
  <c r="O531" i="3"/>
  <c r="N126" i="11"/>
  <c r="N120" i="11"/>
  <c r="L57" i="3"/>
  <c r="H16" i="11"/>
  <c r="L33" i="3"/>
  <c r="H12" i="11"/>
  <c r="O282" i="3"/>
  <c r="J73" i="11"/>
  <c r="O324" i="3"/>
  <c r="J83" i="11"/>
  <c r="O350" i="3"/>
  <c r="J89" i="11"/>
  <c r="R110" i="3"/>
  <c r="L29" i="11"/>
  <c r="R93" i="3"/>
  <c r="L25" i="11"/>
  <c r="R72" i="3"/>
  <c r="L18" i="11"/>
  <c r="R46" i="3"/>
  <c r="L14" i="11"/>
  <c r="L10" i="11"/>
  <c r="R25" i="3"/>
  <c r="R182" i="3"/>
  <c r="L48" i="11"/>
  <c r="L68" i="11"/>
  <c r="R260" i="3"/>
  <c r="R324" i="3"/>
  <c r="L83" i="11"/>
  <c r="R308" i="3"/>
  <c r="L79" i="11"/>
  <c r="R350" i="3"/>
  <c r="L89" i="11"/>
  <c r="R415" i="3"/>
  <c r="L106" i="11"/>
  <c r="U282" i="3"/>
  <c r="N73" i="11"/>
  <c r="U265" i="3"/>
  <c r="N69" i="11"/>
  <c r="U247" i="3"/>
  <c r="N65" i="11"/>
  <c r="U312" i="3"/>
  <c r="N80" i="11"/>
  <c r="U292" i="3"/>
  <c r="N76" i="11"/>
  <c r="U399" i="3"/>
  <c r="N103" i="11"/>
  <c r="X186" i="3"/>
  <c r="P49" i="11"/>
  <c r="X269" i="3"/>
  <c r="P70" i="11"/>
  <c r="X299" i="3"/>
  <c r="P77" i="11"/>
  <c r="X334" i="3"/>
  <c r="P87" i="11"/>
  <c r="K32" i="11"/>
  <c r="K21" i="11"/>
  <c r="G124" i="11"/>
  <c r="L471" i="3"/>
  <c r="G117" i="11"/>
  <c r="I269" i="3"/>
  <c r="E70" i="11"/>
  <c r="E173" i="11"/>
  <c r="M168" i="11"/>
  <c r="E634" i="3"/>
  <c r="D166" i="11" s="1"/>
  <c r="E624" i="3"/>
  <c r="D165" i="11" s="1"/>
  <c r="E619" i="3"/>
  <c r="D164" i="11" s="1"/>
  <c r="E608" i="3"/>
  <c r="D159" i="11" s="1"/>
  <c r="E604" i="3"/>
  <c r="D158" i="11" s="1"/>
  <c r="E598" i="3"/>
  <c r="D157" i="11" s="1"/>
  <c r="O155" i="11"/>
  <c r="G153" i="11"/>
  <c r="O151" i="11"/>
  <c r="G149" i="11"/>
  <c r="O146" i="11"/>
  <c r="G145" i="11"/>
  <c r="O143" i="11"/>
  <c r="G135" i="11"/>
  <c r="O134" i="11"/>
  <c r="M132" i="11"/>
  <c r="E504" i="3"/>
  <c r="D132" i="11" s="1"/>
  <c r="G131" i="11"/>
  <c r="O130" i="11"/>
  <c r="O102" i="11"/>
  <c r="M94" i="11"/>
  <c r="M78" i="11"/>
  <c r="E56" i="11"/>
  <c r="X190" i="3"/>
  <c r="R292" i="3"/>
  <c r="I316" i="3"/>
  <c r="L598" i="3"/>
  <c r="L619" i="3"/>
  <c r="I123" i="3"/>
  <c r="I441" i="3"/>
  <c r="C32" i="11"/>
  <c r="C21" i="11"/>
  <c r="E62" i="11"/>
  <c r="E656" i="3"/>
  <c r="D173" i="11" s="1"/>
  <c r="E652" i="3"/>
  <c r="D172" i="11" s="1"/>
  <c r="E642" i="3"/>
  <c r="D168" i="11" s="1"/>
  <c r="O159" i="11"/>
  <c r="I134" i="11"/>
  <c r="K129" i="11"/>
  <c r="E129" i="11"/>
  <c r="C120" i="11"/>
  <c r="M114" i="11"/>
  <c r="O72" i="11"/>
  <c r="F71" i="11"/>
  <c r="R145" i="3"/>
  <c r="P126" i="11"/>
  <c r="G23" i="11"/>
  <c r="L127" i="3"/>
  <c r="I125" i="11"/>
  <c r="I119" i="11"/>
  <c r="M179" i="11"/>
  <c r="O177" i="11"/>
  <c r="O172" i="11"/>
  <c r="O166" i="11"/>
  <c r="E154" i="11"/>
  <c r="M153" i="11"/>
  <c r="E150" i="11"/>
  <c r="M149" i="11"/>
  <c r="I146" i="11"/>
  <c r="M145" i="11"/>
  <c r="E144" i="11"/>
  <c r="I143" i="11"/>
  <c r="E139" i="11"/>
  <c r="M136" i="11"/>
  <c r="E133" i="11"/>
  <c r="H117" i="11"/>
  <c r="E104" i="11"/>
  <c r="O99" i="11"/>
  <c r="M98" i="11"/>
  <c r="K96" i="11"/>
  <c r="K80" i="11"/>
  <c r="O68" i="11"/>
  <c r="F67" i="11"/>
  <c r="O59" i="11"/>
  <c r="G57" i="11"/>
  <c r="E42" i="11"/>
  <c r="G41" i="11"/>
  <c r="G29" i="11"/>
  <c r="O273" i="3"/>
  <c r="U50" i="3"/>
  <c r="F512" i="3"/>
  <c r="X233" i="3"/>
  <c r="I88" i="3"/>
  <c r="N176" i="3"/>
  <c r="F491" i="3"/>
  <c r="E161" i="3"/>
  <c r="D42" i="11" s="1"/>
  <c r="E269" i="3"/>
  <c r="D70" i="11" s="1"/>
  <c r="E251" i="3"/>
  <c r="D66" i="11" s="1"/>
  <c r="E316" i="3"/>
  <c r="D81" i="11" s="1"/>
  <c r="E299" i="3"/>
  <c r="D77" i="11" s="1"/>
  <c r="E334" i="3"/>
  <c r="D87" i="11" s="1"/>
  <c r="U481" i="3"/>
  <c r="E395" i="3"/>
  <c r="D102" i="11" s="1"/>
  <c r="L102" i="3"/>
  <c r="L84" i="3"/>
  <c r="L17" i="3"/>
  <c r="E292" i="3"/>
  <c r="D76" i="11" s="1"/>
  <c r="L667" i="3"/>
  <c r="R463" i="3"/>
  <c r="R441" i="3"/>
  <c r="L459" i="3"/>
  <c r="L437" i="3"/>
  <c r="N646" i="3"/>
  <c r="E671" i="3"/>
  <c r="D178" i="11" s="1"/>
  <c r="E29" i="3"/>
  <c r="D11" i="11" s="1"/>
  <c r="E228" i="3"/>
  <c r="D60" i="11" s="1"/>
  <c r="F28" i="13"/>
  <c r="M126" i="11"/>
  <c r="D510" i="3"/>
  <c r="E459" i="3"/>
  <c r="D118" i="11" s="1"/>
  <c r="E106" i="3"/>
  <c r="D28" i="11" s="1"/>
  <c r="E67" i="3"/>
  <c r="D17" i="11" s="1"/>
  <c r="E219" i="3"/>
  <c r="D58" i="11" s="1"/>
  <c r="E312" i="3"/>
  <c r="D80" i="11" s="1"/>
  <c r="E330" i="3"/>
  <c r="D86" i="11" s="1"/>
  <c r="E375" i="3"/>
  <c r="D96" i="11" s="1"/>
  <c r="E359" i="3"/>
  <c r="D92" i="11" s="1"/>
  <c r="E399" i="3"/>
  <c r="D103" i="11" s="1"/>
  <c r="R598" i="3"/>
  <c r="R118" i="3"/>
  <c r="R481" i="3"/>
  <c r="X471" i="3"/>
  <c r="M33" i="11"/>
  <c r="L186" i="3"/>
  <c r="J357" i="3"/>
  <c r="G90" i="11" s="1"/>
  <c r="D83" i="12" s="1"/>
  <c r="Q84" i="12" s="1"/>
  <c r="O182" i="3"/>
  <c r="O638" i="3"/>
  <c r="K207" i="3"/>
  <c r="Q33" i="10"/>
  <c r="D33" i="7" s="1"/>
  <c r="F344" i="3"/>
  <c r="I537" i="3"/>
  <c r="L265" i="3"/>
  <c r="I124" i="11"/>
  <c r="O677" i="3"/>
  <c r="D290" i="3"/>
  <c r="C71" i="21" s="1"/>
  <c r="F492" i="3"/>
  <c r="J21" i="11"/>
  <c r="O118" i="3"/>
  <c r="F142" i="11"/>
  <c r="E42" i="3"/>
  <c r="D13" i="11" s="1"/>
  <c r="H69" i="11"/>
  <c r="I140" i="11"/>
  <c r="E106" i="12" s="1"/>
  <c r="Q119" i="12" s="1"/>
  <c r="W431" i="3"/>
  <c r="O303" i="3"/>
  <c r="R33" i="3"/>
  <c r="U199" i="3"/>
  <c r="W357" i="3"/>
  <c r="X171" i="3"/>
  <c r="I176" i="11"/>
  <c r="O663" i="3"/>
  <c r="P131" i="3"/>
  <c r="O463" i="3"/>
  <c r="O441" i="3"/>
  <c r="O500" i="3"/>
  <c r="O477" i="3"/>
  <c r="E677" i="3"/>
  <c r="D179" i="11" s="1"/>
  <c r="E93" i="3"/>
  <c r="D25" i="11" s="1"/>
  <c r="E25" i="3"/>
  <c r="D10" i="11" s="1"/>
  <c r="E203" i="3"/>
  <c r="D53" i="11" s="1"/>
  <c r="E256" i="3"/>
  <c r="M661" i="3"/>
  <c r="P562" i="3"/>
  <c r="K147" i="11" s="1"/>
  <c r="E134" i="12" s="1"/>
  <c r="Q147" i="12" s="1"/>
  <c r="W529" i="3"/>
  <c r="D431" i="3"/>
  <c r="C104" i="21" s="1"/>
  <c r="E190" i="3"/>
  <c r="D50" i="11" s="1"/>
  <c r="E224" i="3"/>
  <c r="D59" i="11" s="1"/>
  <c r="E350" i="3"/>
  <c r="D89" i="11" s="1"/>
  <c r="E371" i="3"/>
  <c r="D95" i="11" s="1"/>
  <c r="E445" i="3"/>
  <c r="D115" i="11" s="1"/>
  <c r="T486" i="3"/>
  <c r="N131" i="3"/>
  <c r="K646" i="3"/>
  <c r="L677" i="3"/>
  <c r="O554" i="3"/>
  <c r="O537" i="3"/>
  <c r="O576" i="3"/>
  <c r="O592" i="3"/>
  <c r="L344" i="3"/>
  <c r="L384" i="3"/>
  <c r="L367" i="3"/>
  <c r="L408" i="3"/>
  <c r="O110" i="3"/>
  <c r="O93" i="3"/>
  <c r="O72" i="3"/>
  <c r="O46" i="3"/>
  <c r="O25" i="3"/>
  <c r="O149" i="3"/>
  <c r="O171" i="3"/>
  <c r="O186" i="3"/>
  <c r="R278" i="3"/>
  <c r="R389" i="3"/>
  <c r="R371" i="3"/>
  <c r="R395" i="3"/>
  <c r="X379" i="3"/>
  <c r="F350" i="3"/>
  <c r="X459" i="3"/>
  <c r="G20" i="9"/>
  <c r="D25" i="7" s="1"/>
  <c r="D562" i="3"/>
  <c r="E278" i="3"/>
  <c r="D72" i="11" s="1"/>
  <c r="E260" i="3"/>
  <c r="D68" i="11" s="1"/>
  <c r="E102" i="3"/>
  <c r="D27" i="11" s="1"/>
  <c r="E84" i="3"/>
  <c r="D20" i="11" s="1"/>
  <c r="E17" i="3"/>
  <c r="D8" i="11" s="1"/>
  <c r="E171" i="3"/>
  <c r="D44" i="11" s="1"/>
  <c r="E233" i="3"/>
  <c r="D61" i="11" s="1"/>
  <c r="E324" i="3"/>
  <c r="D83" i="11" s="1"/>
  <c r="E308" i="3"/>
  <c r="D79" i="11" s="1"/>
  <c r="H357" i="3"/>
  <c r="H486" i="3"/>
  <c r="H661" i="3"/>
  <c r="C45" i="9"/>
  <c r="D17" i="7"/>
  <c r="G9" i="9"/>
  <c r="D24" i="7" s="1"/>
  <c r="G15" i="9"/>
  <c r="D23" i="7" s="1"/>
  <c r="M486" i="3"/>
  <c r="I127" i="11" s="1"/>
  <c r="D207" i="3"/>
  <c r="C51" i="21" s="1"/>
  <c r="D646" i="3"/>
  <c r="E403" i="3"/>
  <c r="D104" i="11" s="1"/>
  <c r="E97" i="3"/>
  <c r="D26" i="11" s="1"/>
  <c r="E77" i="3"/>
  <c r="D19" i="11" s="1"/>
  <c r="E50" i="3"/>
  <c r="D15" i="11" s="1"/>
  <c r="G486" i="3"/>
  <c r="E127" i="11" s="1"/>
  <c r="E51" i="12" s="1"/>
  <c r="Q63" i="12" s="1"/>
  <c r="Q510" i="3"/>
  <c r="Q646" i="3"/>
  <c r="Q685" i="3"/>
  <c r="Q245" i="3"/>
  <c r="L60" i="21" s="1"/>
  <c r="W176" i="3"/>
  <c r="O481" i="3"/>
  <c r="R477" i="3"/>
  <c r="F45" i="9"/>
  <c r="P486" i="3"/>
  <c r="K127" i="11" s="1"/>
  <c r="D357" i="3"/>
  <c r="C87" i="21" s="1"/>
  <c r="V357" i="3"/>
  <c r="O90" i="11" s="1"/>
  <c r="D192" i="12" s="1"/>
  <c r="Q192" i="12" s="1"/>
  <c r="I110" i="3"/>
  <c r="G357" i="3"/>
  <c r="E90" i="11" s="1"/>
  <c r="D57" i="12" s="1"/>
  <c r="Q57" i="12" s="1"/>
  <c r="P661" i="3"/>
  <c r="K174" i="11" s="1"/>
  <c r="E138" i="12" s="1"/>
  <c r="Q151" i="12" s="1"/>
  <c r="H129" i="11"/>
  <c r="N328" i="3"/>
  <c r="T357" i="3"/>
  <c r="I77" i="3"/>
  <c r="K40" i="11"/>
  <c r="E149" i="3"/>
  <c r="D40" i="11" s="1"/>
  <c r="E88" i="3"/>
  <c r="D24" i="11" s="1"/>
  <c r="E57" i="3"/>
  <c r="D16" i="11" s="1"/>
  <c r="I50" i="3"/>
  <c r="E15" i="11"/>
  <c r="B45" i="9"/>
  <c r="G42" i="9"/>
  <c r="V207" i="3"/>
  <c r="V290" i="3"/>
  <c r="O74" i="11" s="1"/>
  <c r="D190" i="12" s="1"/>
  <c r="Q190" i="12" s="1"/>
  <c r="E282" i="3"/>
  <c r="D73" i="11" s="1"/>
  <c r="E265" i="3"/>
  <c r="D69" i="11" s="1"/>
  <c r="G290" i="3"/>
  <c r="E247" i="3"/>
  <c r="D65" i="11" s="1"/>
  <c r="K469" i="3"/>
  <c r="N245" i="3"/>
  <c r="W393" i="3"/>
  <c r="O28" i="11"/>
  <c r="L22" i="11"/>
  <c r="O13" i="11"/>
  <c r="X247" i="3"/>
  <c r="X403" i="3"/>
  <c r="I282" i="3"/>
  <c r="O634" i="3"/>
  <c r="R549" i="3"/>
  <c r="X531" i="3"/>
  <c r="X106" i="3"/>
  <c r="X88" i="3"/>
  <c r="X67" i="3"/>
  <c r="X42" i="3"/>
  <c r="F619" i="3"/>
  <c r="I677" i="3"/>
  <c r="R471" i="3"/>
  <c r="E186" i="3"/>
  <c r="D49" i="11" s="1"/>
  <c r="M131" i="3"/>
  <c r="I35" i="11" s="1"/>
  <c r="I34" i="11"/>
  <c r="E123" i="3"/>
  <c r="E110" i="3"/>
  <c r="D29" i="11" s="1"/>
  <c r="E72" i="3"/>
  <c r="D18" i="11" s="1"/>
  <c r="Q131" i="3"/>
  <c r="L32" i="21" s="1"/>
  <c r="D245" i="3"/>
  <c r="D612" i="3"/>
  <c r="C160" i="22" s="1"/>
  <c r="D504" i="3"/>
  <c r="V529" i="3"/>
  <c r="O137" i="11" s="1"/>
  <c r="E187" i="12" s="1"/>
  <c r="Q199" i="12" s="1"/>
  <c r="V562" i="3"/>
  <c r="G131" i="3"/>
  <c r="E35" i="11" s="1"/>
  <c r="D51" i="12" s="1"/>
  <c r="Q51" i="12" s="1"/>
  <c r="E32" i="11"/>
  <c r="G612" i="3"/>
  <c r="E160" i="11" s="1"/>
  <c r="E55" i="12" s="1"/>
  <c r="Q67" i="12" s="1"/>
  <c r="E21" i="3"/>
  <c r="D9" i="11" s="1"/>
  <c r="E199" i="3"/>
  <c r="D52" i="11" s="1"/>
  <c r="H176" i="3"/>
  <c r="F42" i="21" s="1"/>
  <c r="H469" i="3"/>
  <c r="F122" i="22" s="1"/>
  <c r="K685" i="3"/>
  <c r="W469" i="3"/>
  <c r="W646" i="3"/>
  <c r="K328" i="3"/>
  <c r="Q290" i="3"/>
  <c r="W290" i="3"/>
  <c r="K27" i="13"/>
  <c r="X178" i="3"/>
  <c r="X219" i="3"/>
  <c r="L256" i="3"/>
  <c r="L93" i="3"/>
  <c r="L25" i="3"/>
  <c r="X123" i="3"/>
  <c r="F508" i="3"/>
  <c r="X671" i="3"/>
  <c r="X685" i="3" s="1"/>
  <c r="L32" i="11"/>
  <c r="K131" i="3"/>
  <c r="H32" i="21" s="1"/>
  <c r="H33" i="11"/>
  <c r="D486" i="3"/>
  <c r="S245" i="3"/>
  <c r="M63" i="11" s="1"/>
  <c r="D162" i="12" s="1"/>
  <c r="Q162" i="12" s="1"/>
  <c r="D57" i="11"/>
  <c r="E384" i="3"/>
  <c r="D98" i="11" s="1"/>
  <c r="E367" i="3"/>
  <c r="D94" i="11" s="1"/>
  <c r="E463" i="3"/>
  <c r="D121" i="11" s="1"/>
  <c r="E441" i="3"/>
  <c r="D114" i="11" s="1"/>
  <c r="G562" i="3"/>
  <c r="E147" i="11" s="1"/>
  <c r="E54" i="12" s="1"/>
  <c r="Q66" i="12" s="1"/>
  <c r="J612" i="3"/>
  <c r="G160" i="11" s="1"/>
  <c r="E81" i="12" s="1"/>
  <c r="Q94" i="12" s="1"/>
  <c r="J646" i="3"/>
  <c r="P290" i="3"/>
  <c r="P328" i="3"/>
  <c r="H116" i="3"/>
  <c r="F27" i="21" s="1"/>
  <c r="H131" i="3"/>
  <c r="K562" i="3"/>
  <c r="N431" i="3"/>
  <c r="G10" i="11"/>
  <c r="D28" i="13"/>
  <c r="D45" i="9"/>
  <c r="X363" i="3"/>
  <c r="L203" i="3"/>
  <c r="I247" i="3"/>
  <c r="O648" i="3"/>
  <c r="R123" i="3"/>
  <c r="F661" i="3"/>
  <c r="O617" i="3"/>
  <c r="L481" i="3"/>
  <c r="D36" i="12"/>
  <c r="N124" i="11"/>
  <c r="J486" i="3"/>
  <c r="G127" i="11" s="1"/>
  <c r="E617" i="3"/>
  <c r="D162" i="11" s="1"/>
  <c r="E23" i="12" s="1"/>
  <c r="X12" i="12" s="1"/>
  <c r="V328" i="3"/>
  <c r="V431" i="3"/>
  <c r="E145" i="3"/>
  <c r="D39" i="11" s="1"/>
  <c r="E194" i="3"/>
  <c r="D51" i="11" s="1"/>
  <c r="G328" i="3"/>
  <c r="E84" i="11" s="1"/>
  <c r="D56" i="12" s="1"/>
  <c r="Q56" i="12" s="1"/>
  <c r="G393" i="3"/>
  <c r="E389" i="3"/>
  <c r="D99" i="11" s="1"/>
  <c r="J562" i="3"/>
  <c r="E667" i="3"/>
  <c r="D177" i="11" s="1"/>
  <c r="M685" i="3"/>
  <c r="I180" i="11" s="1"/>
  <c r="E112" i="12" s="1"/>
  <c r="Q126" i="12" s="1"/>
  <c r="N290" i="3"/>
  <c r="T116" i="3"/>
  <c r="N27" i="21" s="1"/>
  <c r="T131" i="3"/>
  <c r="N32" i="11"/>
  <c r="T245" i="3"/>
  <c r="T328" i="3"/>
  <c r="T393" i="3"/>
  <c r="V612" i="3"/>
  <c r="V661" i="3"/>
  <c r="V685" i="3"/>
  <c r="O180" i="11" s="1"/>
  <c r="E194" i="12" s="1"/>
  <c r="Q207" i="12" s="1"/>
  <c r="E33" i="3"/>
  <c r="D12" i="11" s="1"/>
  <c r="S207" i="3"/>
  <c r="S328" i="3"/>
  <c r="S357" i="3"/>
  <c r="S393" i="3"/>
  <c r="S661" i="3"/>
  <c r="G245" i="3"/>
  <c r="J116" i="3"/>
  <c r="J328" i="3"/>
  <c r="J393" i="3"/>
  <c r="M290" i="3"/>
  <c r="I74" i="11" s="1"/>
  <c r="D108" i="12" s="1"/>
  <c r="Q109" i="12" s="1"/>
  <c r="M612" i="3"/>
  <c r="P207" i="3"/>
  <c r="P357" i="3"/>
  <c r="P393" i="3"/>
  <c r="K100" i="11" s="1"/>
  <c r="D138" i="12" s="1"/>
  <c r="Q139" i="12" s="1"/>
  <c r="H245" i="3"/>
  <c r="K612" i="3"/>
  <c r="N685" i="3"/>
  <c r="Q504" i="3"/>
  <c r="L129" i="21" s="1"/>
  <c r="Q562" i="3"/>
  <c r="Q661" i="3"/>
  <c r="L171" i="21" s="1"/>
  <c r="T646" i="3"/>
  <c r="T685" i="3"/>
  <c r="W612" i="3"/>
  <c r="K116" i="3"/>
  <c r="H27" i="21" s="1"/>
  <c r="K245" i="3"/>
  <c r="H60" i="21" s="1"/>
  <c r="K357" i="3"/>
  <c r="K393" i="3"/>
  <c r="W207" i="3"/>
  <c r="E178" i="3"/>
  <c r="D47" i="11" s="1"/>
  <c r="E477" i="3"/>
  <c r="N486" i="3"/>
  <c r="D116" i="3"/>
  <c r="D685" i="3"/>
  <c r="D661" i="3"/>
  <c r="S131" i="3"/>
  <c r="S290" i="3"/>
  <c r="S612" i="3"/>
  <c r="S646" i="3"/>
  <c r="G176" i="3"/>
  <c r="G661" i="3"/>
  <c r="G685" i="3"/>
  <c r="E180" i="11" s="1"/>
  <c r="E60" i="12" s="1"/>
  <c r="Q72" i="12" s="1"/>
  <c r="J176" i="3"/>
  <c r="J207" i="3"/>
  <c r="J290" i="3"/>
  <c r="J661" i="3"/>
  <c r="H290" i="3"/>
  <c r="K661" i="3"/>
  <c r="N469" i="3"/>
  <c r="T529" i="3"/>
  <c r="T562" i="3"/>
  <c r="T661" i="3"/>
  <c r="W486" i="3"/>
  <c r="W661" i="3"/>
  <c r="W685" i="3"/>
  <c r="P177" i="21" s="1"/>
  <c r="K176" i="3"/>
  <c r="N207" i="3"/>
  <c r="N357" i="3"/>
  <c r="Q207" i="3"/>
  <c r="Q328" i="3"/>
  <c r="Q357" i="3"/>
  <c r="Q393" i="3"/>
  <c r="Q431" i="3"/>
  <c r="T207" i="3"/>
  <c r="W116" i="3"/>
  <c r="P27" i="21" s="1"/>
  <c r="W131" i="3"/>
  <c r="G26" i="9"/>
  <c r="D21" i="7" s="1"/>
  <c r="K486" i="3"/>
  <c r="D176" i="3"/>
  <c r="C42" i="21" s="1"/>
  <c r="D131" i="3"/>
  <c r="C32" i="21" s="1"/>
  <c r="D488" i="3"/>
  <c r="V646" i="3"/>
  <c r="V176" i="3"/>
  <c r="V393" i="3"/>
  <c r="S685" i="3"/>
  <c r="M180" i="11" s="1"/>
  <c r="E167" i="12" s="1"/>
  <c r="Q180" i="12" s="1"/>
  <c r="G207" i="3"/>
  <c r="E54" i="11" s="1"/>
  <c r="D53" i="12" s="1"/>
  <c r="Q53" i="12" s="1"/>
  <c r="G431" i="3"/>
  <c r="E107" i="11" s="1"/>
  <c r="D60" i="12" s="1"/>
  <c r="Q60" i="12" s="1"/>
  <c r="G529" i="3"/>
  <c r="E137" i="11" s="1"/>
  <c r="E52" i="12" s="1"/>
  <c r="Q64" i="12" s="1"/>
  <c r="J529" i="3"/>
  <c r="M245" i="3"/>
  <c r="I63" i="11" s="1"/>
  <c r="D107" i="12" s="1"/>
  <c r="Q108" i="12" s="1"/>
  <c r="M357" i="3"/>
  <c r="R451" i="3"/>
  <c r="H393" i="3"/>
  <c r="N612" i="3"/>
  <c r="Q486" i="3"/>
  <c r="Q612" i="3"/>
  <c r="W562" i="3"/>
  <c r="K290" i="3"/>
  <c r="K431" i="3"/>
  <c r="Q116" i="3"/>
  <c r="L27" i="21" s="1"/>
  <c r="Q176" i="3"/>
  <c r="T176" i="3"/>
  <c r="T290" i="3"/>
  <c r="W245" i="3"/>
  <c r="P60" i="21" s="1"/>
  <c r="W328" i="3"/>
  <c r="M529" i="3"/>
  <c r="I137" i="11" s="1"/>
  <c r="E105" i="12" s="1"/>
  <c r="Q118" i="12" s="1"/>
  <c r="O120" i="11"/>
  <c r="X481" i="3"/>
  <c r="V486" i="3"/>
  <c r="O127" i="11" s="1"/>
  <c r="E186" i="12" s="1"/>
  <c r="Q198" i="12" s="1"/>
  <c r="E481" i="3"/>
  <c r="E663" i="3"/>
  <c r="D176" i="11" s="1"/>
  <c r="J685" i="3"/>
  <c r="G180" i="11" s="1"/>
  <c r="E85" i="12" s="1"/>
  <c r="Q99" i="12" s="1"/>
  <c r="L663" i="3"/>
  <c r="G176" i="11"/>
  <c r="J431" i="3"/>
  <c r="G43" i="11"/>
  <c r="L166" i="3"/>
  <c r="E166" i="3"/>
  <c r="D43" i="11" s="1"/>
  <c r="M116" i="3"/>
  <c r="F481" i="3"/>
  <c r="M469" i="3"/>
  <c r="I122" i="11" s="1"/>
  <c r="E104" i="12" s="1"/>
  <c r="Q116" i="12" s="1"/>
  <c r="V116" i="3"/>
  <c r="X33" i="3"/>
  <c r="E8" i="11"/>
  <c r="O62" i="11"/>
  <c r="L21" i="8"/>
  <c r="H61" i="11"/>
  <c r="L233" i="3"/>
  <c r="F562" i="3"/>
  <c r="F671" i="3"/>
  <c r="K16" i="13"/>
  <c r="L7" i="13"/>
  <c r="L16" i="13" s="1"/>
  <c r="D27" i="7" s="1"/>
  <c r="K21" i="8"/>
  <c r="N61" i="11"/>
  <c r="F463" i="3"/>
  <c r="F677" i="3"/>
  <c r="F494" i="3"/>
  <c r="G33" i="11"/>
  <c r="G34" i="11"/>
  <c r="G22" i="11"/>
  <c r="G21" i="11"/>
  <c r="F233" i="3"/>
  <c r="L123" i="3"/>
  <c r="F624" i="3"/>
  <c r="F471" i="3"/>
  <c r="J131" i="3"/>
  <c r="E127" i="3"/>
  <c r="D23" i="11" s="1"/>
  <c r="E118" i="3"/>
  <c r="F273" i="3"/>
  <c r="L118" i="3"/>
  <c r="F516" i="3"/>
  <c r="F592" i="3"/>
  <c r="S116" i="3"/>
  <c r="E133" i="3"/>
  <c r="D37" i="11" s="1"/>
  <c r="M562" i="3"/>
  <c r="P245" i="3"/>
  <c r="P612" i="3"/>
  <c r="P646" i="3"/>
  <c r="H328" i="3"/>
  <c r="F81" i="21" s="1"/>
  <c r="H431" i="3"/>
  <c r="F104" i="21" s="1"/>
  <c r="H529" i="3"/>
  <c r="F134" i="21" s="1"/>
  <c r="H612" i="3"/>
  <c r="H685" i="3"/>
  <c r="E471" i="3"/>
  <c r="D117" i="11" s="1"/>
  <c r="J469" i="3"/>
  <c r="G122" i="11" s="1"/>
  <c r="E77" i="12" s="1"/>
  <c r="Q89" i="12" s="1"/>
  <c r="E363" i="3"/>
  <c r="D93" i="11" s="1"/>
  <c r="M646" i="3"/>
  <c r="P116" i="3"/>
  <c r="P431" i="3"/>
  <c r="K107" i="11" s="1"/>
  <c r="D139" i="12" s="1"/>
  <c r="Q141" i="12" s="1"/>
  <c r="P685" i="3"/>
  <c r="K180" i="11" s="1"/>
  <c r="E139" i="12" s="1"/>
  <c r="Q153" i="12" s="1"/>
  <c r="H562" i="3"/>
  <c r="F144" i="21" s="1"/>
  <c r="H646" i="3"/>
  <c r="N529" i="3"/>
  <c r="N562" i="3"/>
  <c r="D469" i="3"/>
  <c r="C122" i="22" s="1"/>
  <c r="V469" i="3"/>
  <c r="O122" i="11" s="1"/>
  <c r="E185" i="12" s="1"/>
  <c r="Q197" i="12" s="1"/>
  <c r="S176" i="3"/>
  <c r="S529" i="3"/>
  <c r="E437" i="3"/>
  <c r="D113" i="11" s="1"/>
  <c r="E303" i="3"/>
  <c r="H207" i="3"/>
  <c r="F51" i="21" s="1"/>
  <c r="S469" i="3"/>
  <c r="M122" i="11" s="1"/>
  <c r="E158" i="12" s="1"/>
  <c r="Q170" i="12" s="1"/>
  <c r="S562" i="3"/>
  <c r="M147" i="11" s="1"/>
  <c r="E162" i="12" s="1"/>
  <c r="Q174" i="12" s="1"/>
  <c r="E46" i="3"/>
  <c r="D14" i="11" s="1"/>
  <c r="G469" i="3"/>
  <c r="E122" i="11" s="1"/>
  <c r="E50" i="12" s="1"/>
  <c r="M176" i="3"/>
  <c r="M431" i="3"/>
  <c r="I107" i="11" s="1"/>
  <c r="D112" i="12" s="1"/>
  <c r="Q114" i="12" s="1"/>
  <c r="P176" i="3"/>
  <c r="Q469" i="3"/>
  <c r="L27" i="13"/>
  <c r="P529" i="3"/>
  <c r="K137" i="11" s="1"/>
  <c r="E132" i="12" s="1"/>
  <c r="Q145" i="12" s="1"/>
  <c r="K133" i="11"/>
  <c r="E510" i="3"/>
  <c r="D133" i="11" s="1"/>
  <c r="E513" i="3"/>
  <c r="F513" i="3" s="1"/>
  <c r="R513" i="3"/>
  <c r="I48" i="11"/>
  <c r="E182" i="3"/>
  <c r="D48" i="11" s="1"/>
  <c r="M207" i="3"/>
  <c r="G37" i="11"/>
  <c r="U166" i="3"/>
  <c r="M42" i="11"/>
  <c r="K41" i="11"/>
  <c r="R155" i="3"/>
  <c r="E155" i="3"/>
  <c r="D41" i="11" s="1"/>
  <c r="O139" i="3"/>
  <c r="E139" i="3"/>
  <c r="D38" i="11" s="1"/>
  <c r="I38" i="11"/>
  <c r="E14" i="11"/>
  <c r="I46" i="3"/>
  <c r="S431" i="3"/>
  <c r="K105" i="11"/>
  <c r="F77" i="3"/>
  <c r="F139" i="3"/>
  <c r="F166" i="3"/>
  <c r="F33" i="3"/>
  <c r="F155" i="3"/>
  <c r="F251" i="3"/>
  <c r="F161" i="3"/>
  <c r="F97" i="3"/>
  <c r="F72" i="3"/>
  <c r="F50" i="3"/>
  <c r="F451" i="3"/>
  <c r="F118" i="3"/>
  <c r="F131" i="3" s="1"/>
  <c r="F219" i="3"/>
  <c r="F228" i="3"/>
  <c r="F88" i="3"/>
  <c r="E408" i="3"/>
  <c r="D105" i="11" s="1"/>
  <c r="O415" i="3"/>
  <c r="I106" i="11"/>
  <c r="E415" i="3"/>
  <c r="D106" i="11" s="1"/>
  <c r="F328" i="3"/>
  <c r="G116" i="3"/>
  <c r="E344" i="3"/>
  <c r="D88" i="11" s="1"/>
  <c r="E379" i="3"/>
  <c r="D97" i="11" s="1"/>
  <c r="E24" i="11"/>
  <c r="I57" i="11"/>
  <c r="J245" i="3"/>
  <c r="D62" i="11"/>
  <c r="V245" i="3"/>
  <c r="V131" i="3"/>
  <c r="S486" i="3"/>
  <c r="M127" i="11" s="1"/>
  <c r="E159" i="12" s="1"/>
  <c r="Q171" i="12" s="1"/>
  <c r="M117" i="11"/>
  <c r="U471" i="3"/>
  <c r="U554" i="3"/>
  <c r="E554" i="3"/>
  <c r="E494" i="3"/>
  <c r="D130" i="11" s="1"/>
  <c r="O494" i="3"/>
  <c r="G129" i="11"/>
  <c r="E488" i="3"/>
  <c r="D129" i="11" s="1"/>
  <c r="E516" i="3"/>
  <c r="D134" i="11" s="1"/>
  <c r="U516" i="3"/>
  <c r="E451" i="3"/>
  <c r="D116" i="11" s="1"/>
  <c r="O116" i="11"/>
  <c r="K116" i="11"/>
  <c r="G116" i="11"/>
  <c r="I451" i="3"/>
  <c r="U451" i="3"/>
  <c r="T469" i="3"/>
  <c r="N119" i="21" s="1"/>
  <c r="X451" i="3"/>
  <c r="P469" i="3"/>
  <c r="C116" i="11"/>
  <c r="F415" i="3"/>
  <c r="F334" i="3"/>
  <c r="F133" i="3"/>
  <c r="F149" i="3"/>
  <c r="F67" i="3"/>
  <c r="F171" i="3"/>
  <c r="F393" i="3"/>
  <c r="F194" i="3"/>
  <c r="F207" i="3" s="1"/>
  <c r="F57" i="3"/>
  <c r="F188" i="11"/>
  <c r="E188" i="11"/>
  <c r="F9" i="3"/>
  <c r="E59" i="12"/>
  <c r="Q71" i="12" s="1"/>
  <c r="H702" i="3"/>
  <c r="G646" i="3"/>
  <c r="E166" i="11"/>
  <c r="O23" i="11"/>
  <c r="X127" i="3"/>
  <c r="I93" i="11"/>
  <c r="O363" i="3"/>
  <c r="M393" i="3"/>
  <c r="M328" i="3"/>
  <c r="I78" i="11"/>
  <c r="I9" i="3"/>
  <c r="E9" i="3"/>
  <c r="G189" i="22" l="1"/>
  <c r="F189" i="22"/>
  <c r="F157" i="21"/>
  <c r="F160" i="22"/>
  <c r="E27" i="12"/>
  <c r="X16" i="12" s="1"/>
  <c r="Y20" i="12" s="1"/>
  <c r="O131" i="3"/>
  <c r="I486" i="3"/>
  <c r="M140" i="11"/>
  <c r="E161" i="12" s="1"/>
  <c r="Q173" i="12" s="1"/>
  <c r="O685" i="3"/>
  <c r="J100" i="11"/>
  <c r="P112" i="12" s="1"/>
  <c r="F45" i="11"/>
  <c r="P52" i="12" s="1"/>
  <c r="R469" i="3"/>
  <c r="O486" i="3"/>
  <c r="U685" i="3"/>
  <c r="N137" i="11"/>
  <c r="P172" i="12" s="1"/>
  <c r="N134" i="21"/>
  <c r="D11" i="20"/>
  <c r="D23" i="20" s="1"/>
  <c r="C81" i="21"/>
  <c r="F140" i="11"/>
  <c r="P65" i="12" s="1"/>
  <c r="F137" i="21"/>
  <c r="J147" i="11"/>
  <c r="P120" i="12" s="1"/>
  <c r="J144" i="21"/>
  <c r="H107" i="11"/>
  <c r="P87" i="12" s="1"/>
  <c r="H104" i="21"/>
  <c r="L90" i="11"/>
  <c r="P138" i="12" s="1"/>
  <c r="L87" i="21"/>
  <c r="P174" i="11"/>
  <c r="P205" i="12" s="1"/>
  <c r="P171" i="21"/>
  <c r="N169" i="11"/>
  <c r="P177" i="12" s="1"/>
  <c r="N166" i="21"/>
  <c r="H180" i="11"/>
  <c r="P99" i="12" s="1"/>
  <c r="H177" i="21"/>
  <c r="J84" i="11"/>
  <c r="P110" i="12" s="1"/>
  <c r="J81" i="21"/>
  <c r="J137" i="11"/>
  <c r="P118" i="12" s="1"/>
  <c r="J134" i="21"/>
  <c r="N45" i="11"/>
  <c r="P160" i="12" s="1"/>
  <c r="N42" i="21"/>
  <c r="H74" i="11"/>
  <c r="P82" i="12" s="1"/>
  <c r="H71" i="21"/>
  <c r="J160" i="11"/>
  <c r="P121" i="12" s="1"/>
  <c r="J157" i="21"/>
  <c r="H127" i="11"/>
  <c r="H124" i="21"/>
  <c r="N54" i="11"/>
  <c r="P161" i="12" s="1"/>
  <c r="N51" i="21"/>
  <c r="L84" i="11"/>
  <c r="P137" i="12" s="1"/>
  <c r="L81" i="21"/>
  <c r="J54" i="11"/>
  <c r="P107" i="12" s="1"/>
  <c r="J51" i="21"/>
  <c r="P127" i="11"/>
  <c r="P198" i="12" s="1"/>
  <c r="P124" i="21"/>
  <c r="J122" i="11"/>
  <c r="P116" i="12" s="1"/>
  <c r="J119" i="21"/>
  <c r="D5" i="20"/>
  <c r="D17" i="20" s="1"/>
  <c r="C27" i="21"/>
  <c r="P54" i="11"/>
  <c r="P188" i="12" s="1"/>
  <c r="P51" i="21"/>
  <c r="H160" i="11"/>
  <c r="P94" i="12" s="1"/>
  <c r="H157" i="21"/>
  <c r="N100" i="11"/>
  <c r="P166" i="12" s="1"/>
  <c r="N97" i="21"/>
  <c r="N35" i="11"/>
  <c r="P159" i="12" s="1"/>
  <c r="N32" i="21"/>
  <c r="C127" i="11"/>
  <c r="D18" i="12" s="1"/>
  <c r="C124" i="21"/>
  <c r="E45" i="9"/>
  <c r="H84" i="11"/>
  <c r="P83" i="12" s="1"/>
  <c r="H81" i="21"/>
  <c r="F122" i="11"/>
  <c r="P62" i="12" s="1"/>
  <c r="F119" i="21"/>
  <c r="P100" i="11"/>
  <c r="P193" i="12" s="1"/>
  <c r="P97" i="21"/>
  <c r="L180" i="11"/>
  <c r="P153" i="12" s="1"/>
  <c r="L177" i="21"/>
  <c r="C169" i="11"/>
  <c r="D24" i="12" s="1"/>
  <c r="C166" i="21"/>
  <c r="F127" i="11"/>
  <c r="P63" i="12" s="1"/>
  <c r="F124" i="21"/>
  <c r="J35" i="11"/>
  <c r="J32" i="21"/>
  <c r="P137" i="11"/>
  <c r="P199" i="12" s="1"/>
  <c r="P134" i="21"/>
  <c r="K35" i="11"/>
  <c r="K32" i="21"/>
  <c r="H54" i="11"/>
  <c r="P80" i="12" s="1"/>
  <c r="H51" i="21"/>
  <c r="J45" i="11"/>
  <c r="P106" i="12" s="1"/>
  <c r="J42" i="21"/>
  <c r="J140" i="11"/>
  <c r="P119" i="12" s="1"/>
  <c r="J137" i="21"/>
  <c r="J174" i="11"/>
  <c r="P124" i="12" s="1"/>
  <c r="J171" i="21"/>
  <c r="N107" i="11"/>
  <c r="P168" i="12" s="1"/>
  <c r="N104" i="21"/>
  <c r="N140" i="11"/>
  <c r="P173" i="12" s="1"/>
  <c r="N137" i="21"/>
  <c r="P140" i="11"/>
  <c r="P200" i="12" s="1"/>
  <c r="P137" i="21"/>
  <c r="L122" i="11"/>
  <c r="P143" i="12" s="1"/>
  <c r="L119" i="21"/>
  <c r="G35" i="11"/>
  <c r="G32" i="21"/>
  <c r="C180" i="11"/>
  <c r="D26" i="12" s="1"/>
  <c r="C177" i="21"/>
  <c r="F35" i="11"/>
  <c r="P51" i="12" s="1"/>
  <c r="F32" i="21"/>
  <c r="L74" i="11"/>
  <c r="P136" i="12" s="1"/>
  <c r="L71" i="21"/>
  <c r="D9" i="20"/>
  <c r="D21" i="20" s="1"/>
  <c r="C60" i="21"/>
  <c r="G186" i="21"/>
  <c r="F186" i="21"/>
  <c r="F169" i="11"/>
  <c r="P69" i="12" s="1"/>
  <c r="F166" i="21"/>
  <c r="P84" i="11"/>
  <c r="P191" i="12" s="1"/>
  <c r="P81" i="21"/>
  <c r="L45" i="11"/>
  <c r="P133" i="12" s="1"/>
  <c r="L42" i="21"/>
  <c r="P147" i="11"/>
  <c r="P201" i="12" s="1"/>
  <c r="P144" i="21"/>
  <c r="F100" i="11"/>
  <c r="P58" i="12" s="1"/>
  <c r="F97" i="21"/>
  <c r="C129" i="11"/>
  <c r="C126" i="21"/>
  <c r="L107" i="11"/>
  <c r="P141" i="12" s="1"/>
  <c r="L104" i="21"/>
  <c r="L54" i="11"/>
  <c r="P134" i="12" s="1"/>
  <c r="L51" i="21"/>
  <c r="H45" i="11"/>
  <c r="P79" i="12" s="1"/>
  <c r="H42" i="21"/>
  <c r="N174" i="11"/>
  <c r="P178" i="12" s="1"/>
  <c r="N171" i="21"/>
  <c r="H174" i="11"/>
  <c r="P97" i="12" s="1"/>
  <c r="H171" i="21"/>
  <c r="J127" i="11"/>
  <c r="J124" i="21"/>
  <c r="H100" i="11"/>
  <c r="P85" i="12" s="1"/>
  <c r="H97" i="21"/>
  <c r="P160" i="11"/>
  <c r="P202" i="12" s="1"/>
  <c r="P157" i="21"/>
  <c r="L147" i="11"/>
  <c r="P147" i="12" s="1"/>
  <c r="L144" i="21"/>
  <c r="F63" i="11"/>
  <c r="P54" i="12" s="1"/>
  <c r="F60" i="21"/>
  <c r="N84" i="11"/>
  <c r="P164" i="12" s="1"/>
  <c r="N81" i="21"/>
  <c r="J107" i="11"/>
  <c r="P114" i="12" s="1"/>
  <c r="J104" i="21"/>
  <c r="P169" i="11"/>
  <c r="P204" i="12" s="1"/>
  <c r="P166" i="21"/>
  <c r="C132" i="11"/>
  <c r="C129" i="21"/>
  <c r="J63" i="11"/>
  <c r="P108" i="12" s="1"/>
  <c r="J60" i="21"/>
  <c r="L169" i="11"/>
  <c r="P150" i="12" s="1"/>
  <c r="L166" i="21"/>
  <c r="F90" i="11"/>
  <c r="P57" i="12" s="1"/>
  <c r="F87" i="21"/>
  <c r="H169" i="11"/>
  <c r="P96" i="12" s="1"/>
  <c r="H166" i="21"/>
  <c r="N127" i="11"/>
  <c r="P171" i="12" s="1"/>
  <c r="N124" i="21"/>
  <c r="P90" i="11"/>
  <c r="P192" i="12" s="1"/>
  <c r="P87" i="21"/>
  <c r="P107" i="11"/>
  <c r="P195" i="12" s="1"/>
  <c r="P104" i="21"/>
  <c r="J169" i="11"/>
  <c r="P123" i="12" s="1"/>
  <c r="J166" i="21"/>
  <c r="H140" i="11"/>
  <c r="H137" i="21"/>
  <c r="N74" i="11"/>
  <c r="P163" i="12" s="1"/>
  <c r="N71" i="21"/>
  <c r="L127" i="11"/>
  <c r="P144" i="12" s="1"/>
  <c r="L124" i="21"/>
  <c r="J90" i="11"/>
  <c r="P111" i="12" s="1"/>
  <c r="J87" i="21"/>
  <c r="J180" i="11"/>
  <c r="P126" i="12" s="1"/>
  <c r="J177" i="21"/>
  <c r="F174" i="11"/>
  <c r="P70" i="12" s="1"/>
  <c r="F171" i="21"/>
  <c r="C147" i="11"/>
  <c r="D21" i="12" s="1"/>
  <c r="C144" i="21"/>
  <c r="C133" i="11"/>
  <c r="C130" i="21"/>
  <c r="L28" i="13"/>
  <c r="D28" i="7"/>
  <c r="D29" i="7" s="1"/>
  <c r="C122" i="11"/>
  <c r="D17" i="12" s="1"/>
  <c r="C119" i="21"/>
  <c r="F180" i="11"/>
  <c r="P72" i="12" s="1"/>
  <c r="F177" i="21"/>
  <c r="L160" i="11"/>
  <c r="P148" i="12" s="1"/>
  <c r="L157" i="21"/>
  <c r="P35" i="11"/>
  <c r="P186" i="12" s="1"/>
  <c r="P32" i="21"/>
  <c r="L100" i="11"/>
  <c r="P139" i="12" s="1"/>
  <c r="L97" i="21"/>
  <c r="N147" i="11"/>
  <c r="P174" i="12" s="1"/>
  <c r="N144" i="21"/>
  <c r="F74" i="11"/>
  <c r="P55" i="12" s="1"/>
  <c r="F71" i="21"/>
  <c r="C174" i="11"/>
  <c r="D25" i="12" s="1"/>
  <c r="C171" i="21"/>
  <c r="H90" i="11"/>
  <c r="P84" i="12" s="1"/>
  <c r="H87" i="21"/>
  <c r="N180" i="11"/>
  <c r="P180" i="12" s="1"/>
  <c r="N177" i="21"/>
  <c r="N63" i="11"/>
  <c r="P162" i="12" s="1"/>
  <c r="N60" i="21"/>
  <c r="J74" i="11"/>
  <c r="P109" i="12" s="1"/>
  <c r="J71" i="21"/>
  <c r="H147" i="11"/>
  <c r="P93" i="12" s="1"/>
  <c r="H144" i="21"/>
  <c r="P74" i="11"/>
  <c r="P190" i="12" s="1"/>
  <c r="P71" i="21"/>
  <c r="P122" i="11"/>
  <c r="P197" i="12" s="1"/>
  <c r="P119" i="21"/>
  <c r="C160" i="11"/>
  <c r="D22" i="12" s="1"/>
  <c r="C157" i="21"/>
  <c r="H122" i="11"/>
  <c r="P89" i="12" s="1"/>
  <c r="H119" i="21"/>
  <c r="N90" i="11"/>
  <c r="P165" i="12" s="1"/>
  <c r="N87" i="21"/>
  <c r="P45" i="11"/>
  <c r="P187" i="12" s="1"/>
  <c r="P42" i="21"/>
  <c r="L133" i="11"/>
  <c r="L130" i="21"/>
  <c r="I535" i="3"/>
  <c r="C140" i="11"/>
  <c r="D20" i="12" s="1"/>
  <c r="C137" i="21"/>
  <c r="L140" i="11"/>
  <c r="P146" i="12" s="1"/>
  <c r="L137" i="21"/>
  <c r="C90" i="11"/>
  <c r="D13" i="12" s="1"/>
  <c r="D12" i="20"/>
  <c r="D24" i="20" s="1"/>
  <c r="C74" i="11"/>
  <c r="D11" i="12" s="1"/>
  <c r="D10" i="20"/>
  <c r="D22" i="20" s="1"/>
  <c r="C107" i="11"/>
  <c r="D15" i="12" s="1"/>
  <c r="D14" i="20"/>
  <c r="D26" i="20" s="1"/>
  <c r="C35" i="11"/>
  <c r="D7" i="12" s="1"/>
  <c r="D6" i="20"/>
  <c r="D18" i="20" s="1"/>
  <c r="C54" i="11"/>
  <c r="D9" i="12" s="1"/>
  <c r="D8" i="20"/>
  <c r="D20" i="20" s="1"/>
  <c r="C45" i="11"/>
  <c r="D8" i="12" s="1"/>
  <c r="D7" i="20"/>
  <c r="D19" i="20" s="1"/>
  <c r="C100" i="11"/>
  <c r="D14" i="12" s="1"/>
  <c r="D13" i="20"/>
  <c r="R685" i="3"/>
  <c r="F290" i="3"/>
  <c r="L116" i="3"/>
  <c r="U131" i="3"/>
  <c r="I131" i="3"/>
  <c r="F488" i="3"/>
  <c r="R510" i="3"/>
  <c r="F504" i="3"/>
  <c r="K529" i="3"/>
  <c r="F357" i="3"/>
  <c r="D67" i="11"/>
  <c r="E290" i="3"/>
  <c r="D74" i="11" s="1"/>
  <c r="E11" i="12" s="1"/>
  <c r="V11" i="12" s="1"/>
  <c r="L685" i="3"/>
  <c r="I357" i="3"/>
  <c r="E116" i="3"/>
  <c r="X529" i="3"/>
  <c r="X357" i="3"/>
  <c r="N433" i="3"/>
  <c r="X469" i="3"/>
  <c r="U486" i="3"/>
  <c r="R131" i="3"/>
  <c r="R535" i="3"/>
  <c r="I685" i="3"/>
  <c r="O535" i="3"/>
  <c r="U469" i="3"/>
  <c r="Q529" i="3"/>
  <c r="X290" i="3"/>
  <c r="X535" i="3"/>
  <c r="R116" i="3"/>
  <c r="E535" i="3"/>
  <c r="D140" i="11" s="1"/>
  <c r="E20" i="12" s="1"/>
  <c r="X9" i="12" s="1"/>
  <c r="U116" i="3"/>
  <c r="L469" i="3"/>
  <c r="O469" i="3"/>
  <c r="E685" i="3"/>
  <c r="D180" i="11" s="1"/>
  <c r="E26" i="12" s="1"/>
  <c r="X15" i="12" s="1"/>
  <c r="O116" i="3"/>
  <c r="I469" i="3"/>
  <c r="L488" i="3"/>
  <c r="U431" i="3"/>
  <c r="H433" i="3"/>
  <c r="O176" i="3"/>
  <c r="L486" i="3"/>
  <c r="L535" i="3"/>
  <c r="G140" i="11"/>
  <c r="F510" i="3"/>
  <c r="F612" i="3"/>
  <c r="X486" i="3"/>
  <c r="C63" i="11"/>
  <c r="D10" i="12" s="1"/>
  <c r="D433" i="3"/>
  <c r="L63" i="11"/>
  <c r="P135" i="12" s="1"/>
  <c r="Q433" i="3"/>
  <c r="H63" i="11"/>
  <c r="P81" i="12" s="1"/>
  <c r="K433" i="3"/>
  <c r="T433" i="3"/>
  <c r="V433" i="3"/>
  <c r="D34" i="7"/>
  <c r="E486" i="3"/>
  <c r="D127" i="11" s="1"/>
  <c r="E18" i="12" s="1"/>
  <c r="X7" i="12" s="1"/>
  <c r="D124" i="11"/>
  <c r="F646" i="3"/>
  <c r="M433" i="3"/>
  <c r="G45" i="11"/>
  <c r="D78" i="12" s="1"/>
  <c r="Q79" i="12" s="1"/>
  <c r="J433" i="3"/>
  <c r="P433" i="3"/>
  <c r="R691" i="3" s="1"/>
  <c r="G433" i="3"/>
  <c r="I691" i="3" s="1"/>
  <c r="E328" i="3"/>
  <c r="D84" i="11" s="1"/>
  <c r="E12" i="12" s="1"/>
  <c r="V12" i="12" s="1"/>
  <c r="M35" i="11"/>
  <c r="D159" i="12" s="1"/>
  <c r="Q159" i="12" s="1"/>
  <c r="S433" i="3"/>
  <c r="M109" i="11" s="1"/>
  <c r="P63" i="11"/>
  <c r="P189" i="12" s="1"/>
  <c r="W433" i="3"/>
  <c r="P106" i="21" s="1"/>
  <c r="R486" i="3"/>
  <c r="E30" i="11"/>
  <c r="D50" i="12" s="1"/>
  <c r="Q50" i="12" s="1"/>
  <c r="M30" i="11"/>
  <c r="D158" i="12" s="1"/>
  <c r="Q158" i="12" s="1"/>
  <c r="G30" i="11"/>
  <c r="D77" i="12" s="1"/>
  <c r="Q77" i="12" s="1"/>
  <c r="K30" i="11"/>
  <c r="D131" i="12" s="1"/>
  <c r="Q131" i="12" s="1"/>
  <c r="J30" i="11"/>
  <c r="P104" i="12" s="1"/>
  <c r="C30" i="11"/>
  <c r="D6" i="12" s="1"/>
  <c r="O30" i="11"/>
  <c r="D185" i="12" s="1"/>
  <c r="Q185" i="12" s="1"/>
  <c r="I30" i="11"/>
  <c r="D104" i="12" s="1"/>
  <c r="Q104" i="12" s="1"/>
  <c r="L30" i="11"/>
  <c r="P131" i="12" s="1"/>
  <c r="H30" i="11"/>
  <c r="P77" i="12" s="1"/>
  <c r="F30" i="11"/>
  <c r="P50" i="12" s="1"/>
  <c r="C84" i="11"/>
  <c r="D12" i="12" s="1"/>
  <c r="L176" i="3"/>
  <c r="O245" i="3"/>
  <c r="I45" i="11"/>
  <c r="D105" i="12" s="1"/>
  <c r="Q106" i="12" s="1"/>
  <c r="U245" i="3"/>
  <c r="U176" i="3"/>
  <c r="E131" i="3"/>
  <c r="D35" i="11" s="1"/>
  <c r="E7" i="12" s="1"/>
  <c r="V7" i="12" s="1"/>
  <c r="I174" i="11"/>
  <c r="E111" i="12" s="1"/>
  <c r="Q124" i="12" s="1"/>
  <c r="O661" i="3"/>
  <c r="V687" i="3"/>
  <c r="O182" i="11" s="1"/>
  <c r="R562" i="3"/>
  <c r="F685" i="3"/>
  <c r="M160" i="11"/>
  <c r="E163" i="12" s="1"/>
  <c r="Q175" i="12" s="1"/>
  <c r="E562" i="3"/>
  <c r="D147" i="11" s="1"/>
  <c r="E21" i="12" s="1"/>
  <c r="X10" i="12" s="1"/>
  <c r="U562" i="3"/>
  <c r="H687" i="3"/>
  <c r="F182" i="22" s="1"/>
  <c r="L357" i="3"/>
  <c r="M84" i="11"/>
  <c r="D164" i="12" s="1"/>
  <c r="Q164" i="12" s="1"/>
  <c r="U328" i="3"/>
  <c r="O174" i="11"/>
  <c r="E193" i="12" s="1"/>
  <c r="Q205" i="12" s="1"/>
  <c r="X661" i="3"/>
  <c r="D78" i="11"/>
  <c r="E357" i="3"/>
  <c r="D90" i="11" s="1"/>
  <c r="E13" i="12" s="1"/>
  <c r="V13" i="12" s="1"/>
  <c r="J687" i="3"/>
  <c r="G182" i="11" s="1"/>
  <c r="G137" i="11"/>
  <c r="E78" i="12" s="1"/>
  <c r="Q91" i="12" s="1"/>
  <c r="E469" i="3"/>
  <c r="D122" i="11" s="1"/>
  <c r="E17" i="12" s="1"/>
  <c r="X6" i="12" s="1"/>
  <c r="D529" i="3"/>
  <c r="C134" i="21" s="1"/>
  <c r="L612" i="3"/>
  <c r="O100" i="11"/>
  <c r="D193" i="12" s="1"/>
  <c r="Q193" i="12" s="1"/>
  <c r="X393" i="3"/>
  <c r="G54" i="11"/>
  <c r="D79" i="12" s="1"/>
  <c r="Q80" i="12" s="1"/>
  <c r="L207" i="3"/>
  <c r="E45" i="11"/>
  <c r="D52" i="12" s="1"/>
  <c r="Q52" i="12" s="1"/>
  <c r="I176" i="3"/>
  <c r="L174" i="11"/>
  <c r="P151" i="12" s="1"/>
  <c r="R661" i="3"/>
  <c r="K90" i="11"/>
  <c r="D137" i="12" s="1"/>
  <c r="Q138" i="12" s="1"/>
  <c r="R357" i="3"/>
  <c r="G100" i="11"/>
  <c r="D84" i="12" s="1"/>
  <c r="Q85" i="12" s="1"/>
  <c r="L393" i="3"/>
  <c r="M174" i="11"/>
  <c r="E166" i="12" s="1"/>
  <c r="Q178" i="12" s="1"/>
  <c r="U661" i="3"/>
  <c r="M54" i="11"/>
  <c r="D161" i="12" s="1"/>
  <c r="Q161" i="12" s="1"/>
  <c r="U207" i="3"/>
  <c r="O160" i="11"/>
  <c r="E190" i="12" s="1"/>
  <c r="Q202" i="12" s="1"/>
  <c r="X612" i="3"/>
  <c r="K84" i="11"/>
  <c r="D136" i="12" s="1"/>
  <c r="Q137" i="12" s="1"/>
  <c r="R328" i="3"/>
  <c r="G74" i="11"/>
  <c r="D81" i="12" s="1"/>
  <c r="Q82" i="12" s="1"/>
  <c r="L290" i="3"/>
  <c r="M74" i="11"/>
  <c r="D163" i="12" s="1"/>
  <c r="Q163" i="12" s="1"/>
  <c r="U290" i="3"/>
  <c r="N30" i="11"/>
  <c r="P158" i="12" s="1"/>
  <c r="I116" i="3"/>
  <c r="K28" i="13"/>
  <c r="I90" i="11"/>
  <c r="D110" i="12" s="1"/>
  <c r="Q111" i="12" s="1"/>
  <c r="O357" i="3"/>
  <c r="O45" i="11"/>
  <c r="D187" i="12" s="1"/>
  <c r="Q187" i="12" s="1"/>
  <c r="X176" i="3"/>
  <c r="P30" i="11"/>
  <c r="P185" i="12" s="1"/>
  <c r="P180" i="11"/>
  <c r="P207" i="12" s="1"/>
  <c r="W687" i="3"/>
  <c r="M169" i="11"/>
  <c r="E165" i="12" s="1"/>
  <c r="Q177" i="12" s="1"/>
  <c r="U646" i="3"/>
  <c r="K54" i="11"/>
  <c r="D133" i="12" s="1"/>
  <c r="Q134" i="12" s="1"/>
  <c r="R207" i="3"/>
  <c r="G84" i="11"/>
  <c r="D82" i="12" s="1"/>
  <c r="Q83" i="12" s="1"/>
  <c r="L328" i="3"/>
  <c r="M100" i="11"/>
  <c r="D166" i="12" s="1"/>
  <c r="Q166" i="12" s="1"/>
  <c r="U393" i="3"/>
  <c r="E100" i="11"/>
  <c r="D58" i="12" s="1"/>
  <c r="Q58" i="12" s="1"/>
  <c r="I393" i="3"/>
  <c r="O107" i="11"/>
  <c r="D194" i="12" s="1"/>
  <c r="Q195" i="12" s="1"/>
  <c r="X431" i="3"/>
  <c r="K74" i="11"/>
  <c r="D135" i="12" s="1"/>
  <c r="Q136" i="12" s="1"/>
  <c r="R290" i="3"/>
  <c r="H35" i="11"/>
  <c r="L35" i="11"/>
  <c r="D33" i="11"/>
  <c r="D22" i="11"/>
  <c r="E74" i="11"/>
  <c r="D55" i="12" s="1"/>
  <c r="Q55" i="12" s="1"/>
  <c r="I290" i="3"/>
  <c r="O54" i="11"/>
  <c r="D188" i="12" s="1"/>
  <c r="Q188" i="12" s="1"/>
  <c r="X207" i="3"/>
  <c r="E174" i="11"/>
  <c r="E58" i="12" s="1"/>
  <c r="Q70" i="12" s="1"/>
  <c r="E661" i="3"/>
  <c r="D174" i="11" s="1"/>
  <c r="E25" i="12" s="1"/>
  <c r="X14" i="12" s="1"/>
  <c r="I661" i="3"/>
  <c r="E63" i="11"/>
  <c r="D54" i="12" s="1"/>
  <c r="Q54" i="12" s="1"/>
  <c r="I245" i="3"/>
  <c r="G147" i="11"/>
  <c r="E80" i="12" s="1"/>
  <c r="Q93" i="12" s="1"/>
  <c r="L562" i="3"/>
  <c r="X131" i="3"/>
  <c r="G687" i="3"/>
  <c r="I692" i="3" s="1"/>
  <c r="N687" i="3"/>
  <c r="O529" i="3"/>
  <c r="O431" i="3"/>
  <c r="L131" i="3"/>
  <c r="O290" i="3"/>
  <c r="R393" i="3"/>
  <c r="X116" i="3"/>
  <c r="F486" i="3"/>
  <c r="O169" i="11"/>
  <c r="E192" i="12" s="1"/>
  <c r="Q204" i="12" s="1"/>
  <c r="X646" i="3"/>
  <c r="G174" i="11"/>
  <c r="E84" i="12" s="1"/>
  <c r="Q97" i="12" s="1"/>
  <c r="L661" i="3"/>
  <c r="D125" i="11"/>
  <c r="D119" i="11"/>
  <c r="L132" i="11"/>
  <c r="R504" i="3"/>
  <c r="I160" i="11"/>
  <c r="E108" i="12" s="1"/>
  <c r="Q121" i="12" s="1"/>
  <c r="O612" i="3"/>
  <c r="M90" i="11"/>
  <c r="D165" i="12" s="1"/>
  <c r="Q165" i="12" s="1"/>
  <c r="U357" i="3"/>
  <c r="O84" i="11"/>
  <c r="D191" i="12" s="1"/>
  <c r="Q191" i="12" s="1"/>
  <c r="X328" i="3"/>
  <c r="G169" i="11"/>
  <c r="E83" i="12" s="1"/>
  <c r="Q96" i="12" s="1"/>
  <c r="L646" i="3"/>
  <c r="O147" i="11"/>
  <c r="E189" i="12" s="1"/>
  <c r="Q201" i="12" s="1"/>
  <c r="X562" i="3"/>
  <c r="G45" i="9"/>
  <c r="D120" i="11"/>
  <c r="D126" i="11"/>
  <c r="R431" i="3"/>
  <c r="G107" i="11"/>
  <c r="D85" i="12" s="1"/>
  <c r="Q87" i="12" s="1"/>
  <c r="L431" i="3"/>
  <c r="M107" i="11"/>
  <c r="D167" i="12" s="1"/>
  <c r="Q168" i="12" s="1"/>
  <c r="F245" i="3"/>
  <c r="D34" i="11"/>
  <c r="S687" i="3"/>
  <c r="U692" i="3" s="1"/>
  <c r="F469" i="3"/>
  <c r="E529" i="3"/>
  <c r="D137" i="11" s="1"/>
  <c r="E19" i="12" s="1"/>
  <c r="X8" i="12" s="1"/>
  <c r="E646" i="3"/>
  <c r="D169" i="11" s="1"/>
  <c r="E24" i="12" s="1"/>
  <c r="X13" i="12" s="1"/>
  <c r="E207" i="3"/>
  <c r="D54" i="11" s="1"/>
  <c r="E9" i="12" s="1"/>
  <c r="V9" i="12" s="1"/>
  <c r="M45" i="11"/>
  <c r="D160" i="12" s="1"/>
  <c r="Q160" i="12" s="1"/>
  <c r="R176" i="3"/>
  <c r="K45" i="11"/>
  <c r="D132" i="12" s="1"/>
  <c r="Q133" i="12" s="1"/>
  <c r="F116" i="3"/>
  <c r="F137" i="11"/>
  <c r="P64" i="12" s="1"/>
  <c r="I529" i="3"/>
  <c r="K160" i="11"/>
  <c r="E135" i="12" s="1"/>
  <c r="Q148" i="12" s="1"/>
  <c r="R612" i="3"/>
  <c r="I646" i="3"/>
  <c r="F107" i="11"/>
  <c r="P60" i="12" s="1"/>
  <c r="I431" i="3"/>
  <c r="K63" i="11"/>
  <c r="D134" i="12" s="1"/>
  <c r="Q135" i="12" s="1"/>
  <c r="R245" i="3"/>
  <c r="Q62" i="12"/>
  <c r="M137" i="11"/>
  <c r="E160" i="12" s="1"/>
  <c r="U529" i="3"/>
  <c r="F147" i="11"/>
  <c r="P66" i="12" s="1"/>
  <c r="I562" i="3"/>
  <c r="I169" i="11"/>
  <c r="E110" i="12" s="1"/>
  <c r="Q123" i="12" s="1"/>
  <c r="O646" i="3"/>
  <c r="F84" i="11"/>
  <c r="P56" i="12" s="1"/>
  <c r="I328" i="3"/>
  <c r="M687" i="3"/>
  <c r="I147" i="11"/>
  <c r="E107" i="12" s="1"/>
  <c r="O562" i="3"/>
  <c r="E169" i="11"/>
  <c r="E57" i="12" s="1"/>
  <c r="F54" i="11"/>
  <c r="P53" i="12" s="1"/>
  <c r="I207" i="3"/>
  <c r="F160" i="11"/>
  <c r="P67" i="12" s="1"/>
  <c r="I612" i="3"/>
  <c r="K169" i="11"/>
  <c r="E137" i="12" s="1"/>
  <c r="Q150" i="12" s="1"/>
  <c r="R646" i="3"/>
  <c r="E612" i="3"/>
  <c r="D160" i="11" s="1"/>
  <c r="E22" i="12" s="1"/>
  <c r="X11" i="12" s="1"/>
  <c r="D32" i="11"/>
  <c r="D21" i="11"/>
  <c r="O207" i="3"/>
  <c r="I54" i="11"/>
  <c r="D106" i="12" s="1"/>
  <c r="Q107" i="12" s="1"/>
  <c r="E176" i="3"/>
  <c r="D45" i="11" s="1"/>
  <c r="E8" i="12" s="1"/>
  <c r="V8" i="12" s="1"/>
  <c r="E431" i="3"/>
  <c r="D107" i="11" s="1"/>
  <c r="E15" i="12" s="1"/>
  <c r="V15" i="12" s="1"/>
  <c r="E245" i="3"/>
  <c r="D63" i="11" s="1"/>
  <c r="E10" i="12" s="1"/>
  <c r="V10" i="12" s="1"/>
  <c r="F176" i="3"/>
  <c r="F431" i="3"/>
  <c r="E393" i="3"/>
  <c r="D100" i="11" s="1"/>
  <c r="E14" i="12" s="1"/>
  <c r="V14" i="12" s="1"/>
  <c r="L245" i="3"/>
  <c r="G63" i="11"/>
  <c r="D80" i="12" s="1"/>
  <c r="X245" i="3"/>
  <c r="O63" i="11"/>
  <c r="D189" i="12" s="1"/>
  <c r="Q189" i="12" s="1"/>
  <c r="O35" i="11"/>
  <c r="D186" i="12" s="1"/>
  <c r="P687" i="3"/>
  <c r="K122" i="11"/>
  <c r="E131" i="12" s="1"/>
  <c r="N122" i="11"/>
  <c r="P170" i="12" s="1"/>
  <c r="G189" i="11"/>
  <c r="F189" i="11"/>
  <c r="F710" i="3"/>
  <c r="D197" i="11"/>
  <c r="I100" i="11"/>
  <c r="D111" i="12" s="1"/>
  <c r="Q112" i="12" s="1"/>
  <c r="O393" i="3"/>
  <c r="O328" i="3"/>
  <c r="I84" i="11"/>
  <c r="D109" i="12" s="1"/>
  <c r="D7" i="11"/>
  <c r="J182" i="11" l="1"/>
  <c r="X41" i="12" s="1"/>
  <c r="J179" i="21"/>
  <c r="P182" i="11"/>
  <c r="X44" i="12" s="1"/>
  <c r="P179" i="21"/>
  <c r="L109" i="11"/>
  <c r="X33" i="12" s="1"/>
  <c r="L106" i="21"/>
  <c r="R529" i="3"/>
  <c r="R687" i="3" s="1"/>
  <c r="L134" i="21"/>
  <c r="J109" i="11"/>
  <c r="X32" i="12" s="1"/>
  <c r="J106" i="21"/>
  <c r="F109" i="11"/>
  <c r="X30" i="12" s="1"/>
  <c r="F106" i="21"/>
  <c r="N109" i="11"/>
  <c r="X34" i="12" s="1"/>
  <c r="N106" i="21"/>
  <c r="H137" i="11"/>
  <c r="P91" i="12" s="1"/>
  <c r="H134" i="21"/>
  <c r="F182" i="11"/>
  <c r="X39" i="12" s="1"/>
  <c r="F179" i="21"/>
  <c r="H109" i="11"/>
  <c r="X31" i="12" s="1"/>
  <c r="H106" i="21"/>
  <c r="D707" i="3"/>
  <c r="C106" i="21"/>
  <c r="P92" i="12"/>
  <c r="E79" i="12"/>
  <c r="Q92" i="12" s="1"/>
  <c r="D25" i="20"/>
  <c r="D15" i="20"/>
  <c r="E13" i="20" s="1"/>
  <c r="T4" i="20"/>
  <c r="L529" i="3"/>
  <c r="L687" i="3" s="1"/>
  <c r="K687" i="3"/>
  <c r="F529" i="3"/>
  <c r="F687" i="3" s="1"/>
  <c r="Q687" i="3"/>
  <c r="L137" i="11"/>
  <c r="P145" i="12" s="1"/>
  <c r="O433" i="3"/>
  <c r="I433" i="3"/>
  <c r="X692" i="3"/>
  <c r="L433" i="3"/>
  <c r="X433" i="3"/>
  <c r="R433" i="3"/>
  <c r="U433" i="3"/>
  <c r="F433" i="3"/>
  <c r="E433" i="3"/>
  <c r="E182" i="11"/>
  <c r="E61" i="12"/>
  <c r="Y39" i="12" s="1"/>
  <c r="W24" i="12"/>
  <c r="C109" i="11"/>
  <c r="D34" i="12" s="1"/>
  <c r="H695" i="3"/>
  <c r="N695" i="3"/>
  <c r="L692" i="3"/>
  <c r="X687" i="3"/>
  <c r="M182" i="11"/>
  <c r="D168" i="12"/>
  <c r="Y34" i="12"/>
  <c r="E195" i="12"/>
  <c r="Y44" i="12" s="1"/>
  <c r="Y30" i="12"/>
  <c r="O687" i="3"/>
  <c r="D61" i="12"/>
  <c r="C137" i="11"/>
  <c r="D19" i="12" s="1"/>
  <c r="X24" i="12" s="1"/>
  <c r="D687" i="3"/>
  <c r="C182" i="22" s="1"/>
  <c r="I687" i="3"/>
  <c r="P109" i="11"/>
  <c r="X35" i="12" s="1"/>
  <c r="W695" i="3"/>
  <c r="E687" i="3"/>
  <c r="E708" i="3" s="1"/>
  <c r="K109" i="11"/>
  <c r="X20" i="12"/>
  <c r="Q69" i="12"/>
  <c r="U691" i="3"/>
  <c r="S695" i="3" s="1"/>
  <c r="D140" i="12"/>
  <c r="Y33" i="12"/>
  <c r="Q172" i="12"/>
  <c r="E168" i="12"/>
  <c r="Y43" i="12" s="1"/>
  <c r="Q120" i="12"/>
  <c r="E113" i="12"/>
  <c r="Y41" i="12" s="1"/>
  <c r="O692" i="3"/>
  <c r="I182" i="11"/>
  <c r="E109" i="11"/>
  <c r="Q81" i="12"/>
  <c r="D86" i="12"/>
  <c r="Y31" i="12"/>
  <c r="G109" i="11"/>
  <c r="L691" i="3"/>
  <c r="X691" i="3"/>
  <c r="O109" i="11"/>
  <c r="D195" i="12"/>
  <c r="Y35" i="12"/>
  <c r="Q186" i="12"/>
  <c r="K182" i="11"/>
  <c r="R692" i="3"/>
  <c r="P695" i="3" s="1"/>
  <c r="Q143" i="12"/>
  <c r="E140" i="12"/>
  <c r="Y42" i="12" s="1"/>
  <c r="G695" i="3"/>
  <c r="O691" i="3"/>
  <c r="I109" i="11"/>
  <c r="Q110" i="12"/>
  <c r="D113" i="12"/>
  <c r="Y32" i="12"/>
  <c r="D30" i="11"/>
  <c r="E6" i="12" s="1"/>
  <c r="V6" i="12" s="1"/>
  <c r="W20" i="12" s="1"/>
  <c r="F708" i="3" l="1"/>
  <c r="D192" i="21"/>
  <c r="Q695" i="3"/>
  <c r="R695" i="3" s="1"/>
  <c r="L179" i="21"/>
  <c r="D708" i="3"/>
  <c r="C179" i="21"/>
  <c r="E86" i="12"/>
  <c r="Y40" i="12" s="1"/>
  <c r="H182" i="11"/>
  <c r="X40" i="12" s="1"/>
  <c r="H179" i="21"/>
  <c r="C194" i="11"/>
  <c r="C191" i="21"/>
  <c r="E10" i="20"/>
  <c r="E6" i="20"/>
  <c r="E14" i="20"/>
  <c r="T5" i="20"/>
  <c r="E5" i="20"/>
  <c r="E11" i="20"/>
  <c r="E12" i="20"/>
  <c r="E8" i="20"/>
  <c r="E9" i="20"/>
  <c r="E7" i="20"/>
  <c r="D27" i="20"/>
  <c r="E25" i="20" s="1"/>
  <c r="T34" i="20"/>
  <c r="K695" i="3"/>
  <c r="L182" i="11"/>
  <c r="X42" i="12" s="1"/>
  <c r="J695" i="3"/>
  <c r="V695" i="3"/>
  <c r="X695" i="3" s="1"/>
  <c r="V24" i="12"/>
  <c r="I695" i="3"/>
  <c r="D182" i="11"/>
  <c r="E35" i="12" s="1"/>
  <c r="C182" i="11"/>
  <c r="D35" i="12" s="1"/>
  <c r="D38" i="12" s="1"/>
  <c r="M695" i="3"/>
  <c r="O695" i="3" s="1"/>
  <c r="V20" i="12"/>
  <c r="D195" i="11"/>
  <c r="E707" i="3"/>
  <c r="D191" i="21" s="1"/>
  <c r="D109" i="11"/>
  <c r="E34" i="12" s="1"/>
  <c r="C192" i="21" l="1"/>
  <c r="C195" i="22"/>
  <c r="E17" i="20"/>
  <c r="T35" i="20"/>
  <c r="E19" i="20"/>
  <c r="E23" i="20"/>
  <c r="E20" i="20"/>
  <c r="E21" i="20"/>
  <c r="E22" i="20"/>
  <c r="E24" i="20"/>
  <c r="E26" i="20"/>
  <c r="E18" i="20"/>
  <c r="T6" i="20"/>
  <c r="U4" i="20" s="1"/>
  <c r="L695" i="3"/>
  <c r="E38" i="12"/>
  <c r="C195" i="11"/>
  <c r="D709" i="3"/>
  <c r="D194" i="11"/>
  <c r="E709" i="3"/>
  <c r="F707" i="3"/>
  <c r="C193" i="21" l="1"/>
  <c r="C196" i="22"/>
  <c r="E711" i="3"/>
  <c r="D195" i="21" s="1"/>
  <c r="D193" i="21"/>
  <c r="T36" i="20"/>
  <c r="U34" i="20" s="1"/>
  <c r="U5" i="20"/>
  <c r="C196" i="11"/>
  <c r="D711" i="3"/>
  <c r="C198" i="22" s="1"/>
  <c r="D196" i="11"/>
  <c r="F709" i="3"/>
  <c r="U598" i="3"/>
  <c r="N157" i="11"/>
  <c r="T612" i="3"/>
  <c r="D198" i="11" l="1"/>
  <c r="U612" i="3"/>
  <c r="U687" i="3" s="1"/>
  <c r="N157" i="21"/>
  <c r="C198" i="11"/>
  <c r="C195" i="21"/>
  <c r="U35" i="20"/>
  <c r="T687" i="3"/>
  <c r="N160" i="11"/>
  <c r="P175" i="12" s="1"/>
  <c r="T695" i="3" l="1"/>
  <c r="U695" i="3" s="1"/>
  <c r="N179" i="21"/>
  <c r="N182" i="11"/>
  <c r="X4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NOCCHI Christophe</author>
    <author>Christophe Nocchi</author>
  </authors>
  <commentList>
    <comment ref="N14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PARA 10 000 ASCENTIONAL 1770</t>
        </r>
      </text>
    </comment>
    <comment ref="D275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NOCCHI Christophe: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Transfert de provisions sur Compte Epargne</t>
        </r>
      </text>
    </comment>
    <comment ref="T27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NOCCHI Christophe:</t>
        </r>
        <r>
          <rPr>
            <sz val="9"/>
            <color indexed="81"/>
            <rFont val="Tahoma"/>
            <family val="2"/>
          </rPr>
          <t xml:space="preserve">
Transfert sur Compte Epargne</t>
        </r>
      </text>
    </comment>
    <comment ref="D280" authorId="0" shapeId="0" xr:uid="{00000000-0006-0000-0400-000004000000}">
      <text>
        <r>
          <rPr>
            <b/>
            <sz val="9"/>
            <color rgb="FF000000"/>
            <rFont val="Tahoma"/>
            <family val="2"/>
          </rPr>
          <t>NOCCHI Christophe: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Transfert de provisions sur Compte Epargne</t>
        </r>
      </text>
    </comment>
    <comment ref="N42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PARA 1 000 ASCENTIONNEL 450</t>
        </r>
      </text>
    </comment>
    <comment ref="H467" authorId="0" shapeId="0" xr:uid="{00000000-0006-0000-0400-000007000000}">
      <text>
        <r>
          <rPr>
            <b/>
            <sz val="9"/>
            <color rgb="FF000000"/>
            <rFont val="Tahoma"/>
            <family val="2"/>
          </rPr>
          <t>Récupération Provisions ULM Nimes</t>
        </r>
      </text>
    </comment>
    <comment ref="N49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PARA 10 000 ASCEBTIONNEL 900</t>
        </r>
      </text>
    </comment>
    <comment ref="D594" authorId="0" shapeId="0" xr:uid="{00000000-0006-0000-0400-000009000000}">
      <text>
        <r>
          <rPr>
            <b/>
            <sz val="9"/>
            <color rgb="FF000000"/>
            <rFont val="Tahoma"/>
            <family val="2"/>
          </rPr>
          <t>NOCCHI Christophe: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Versement des SSA des provisions 2020</t>
        </r>
      </text>
    </comment>
    <comment ref="D600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NOCCHI Christophe:</t>
        </r>
        <r>
          <rPr>
            <sz val="9"/>
            <color indexed="81"/>
            <rFont val="Tahoma"/>
            <family val="2"/>
          </rPr>
          <t xml:space="preserve">
Versement des SSA des provisions 2020</t>
        </r>
      </text>
    </comment>
    <comment ref="F707" authorId="1" shapeId="0" xr:uid="{00000000-0006-0000-0400-00000B000000}">
      <text>
        <r>
          <rPr>
            <sz val="12"/>
            <color rgb="FF000000"/>
            <rFont val="Calibri"/>
            <family val="2"/>
          </rPr>
          <t>Christophe Nocchi: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A63446</author>
    <author>Utilisateur de Microsoft Office</author>
    <author>christophe Nocchi</author>
  </authors>
  <commentList>
    <comment ref="F22" authorId="0" shapeId="0" xr:uid="{00000000-0006-0000-0800-000001000000}">
      <text>
        <r>
          <rPr>
            <b/>
            <sz val="9"/>
            <color rgb="FF000000"/>
            <rFont val="Tahoma"/>
            <family val="2"/>
          </rPr>
          <t>40 000 F-GEIH + 60 000 F-GCUB</t>
        </r>
      </text>
    </comment>
    <comment ref="D23" authorId="1" shapeId="0" xr:uid="{00000000-0006-0000-0800-000002000000}">
      <text>
        <r>
          <rPr>
            <b/>
            <sz val="10"/>
            <color rgb="FF000000"/>
            <rFont val="Calibri"/>
            <family val="2"/>
          </rPr>
          <t>Vente IKARUS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F2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Aide achat Paramoteur
</t>
        </r>
      </text>
    </comment>
    <comment ref="E28" authorId="2" shapeId="0" xr:uid="{00000000-0006-0000-0800-000004000000}">
      <text>
        <r>
          <rPr>
            <b/>
            <sz val="10"/>
            <color rgb="FF000000"/>
            <rFont val="Tahoma"/>
            <family val="2"/>
          </rPr>
          <t>Vente SF 35 3500 euros et Twin 13000 euros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de Microsoft Office</author>
    <author>NOCCHI Christophe</author>
    <author>christophe Nocchi</author>
  </authors>
  <commentList>
    <comment ref="G8" authorId="0" shapeId="0" xr:uid="{00000000-0006-0000-0900-000001000000}">
      <text>
        <r>
          <rPr>
            <sz val="10"/>
            <color indexed="81"/>
            <rFont val="Calibri"/>
            <family val="2"/>
          </rPr>
          <t xml:space="preserve">Versé en 2017
</t>
        </r>
      </text>
    </comment>
    <comment ref="I8" authorId="0" shapeId="0" xr:uid="{00000000-0006-0000-0900-000002000000}">
      <text>
        <r>
          <rPr>
            <b/>
            <sz val="10"/>
            <color rgb="FF000000"/>
            <rFont val="Calibri"/>
            <family val="2"/>
          </rPr>
          <t>Versé en 2017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F9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NOCCHI Christophe:</t>
        </r>
        <r>
          <rPr>
            <sz val="9"/>
            <color indexed="81"/>
            <rFont val="Tahoma"/>
            <family val="2"/>
          </rPr>
          <t xml:space="preserve">
Rcectification suite remarque et mail fin 2019 solde superieur de 6793 - Regularisation du tableau</t>
        </r>
      </text>
    </comment>
    <comment ref="G9" authorId="0" shapeId="0" xr:uid="{00000000-0006-0000-0900-000004000000}">
      <text>
        <r>
          <rPr>
            <b/>
            <sz val="10"/>
            <color rgb="FF000000"/>
            <rFont val="Calibri"/>
            <family val="2"/>
          </rPr>
          <t xml:space="preserve">Versé en 2017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L10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NOCCHI Christophe:</t>
        </r>
        <r>
          <rPr>
            <sz val="9"/>
            <color indexed="81"/>
            <rFont val="Tahoma"/>
            <family val="2"/>
          </rPr>
          <t xml:space="preserve">
Provisions de déparet ré-intégrée decision CD</t>
        </r>
      </text>
    </comment>
    <comment ref="N10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NOCCHI Christophe:</t>
        </r>
        <r>
          <rPr>
            <sz val="9"/>
            <color indexed="81"/>
            <rFont val="Tahoma"/>
            <family val="2"/>
          </rPr>
          <t xml:space="preserve">
05/07 virement reglement GV</t>
        </r>
      </text>
    </comment>
    <comment ref="H12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NOCCHI Christophe:</t>
        </r>
        <r>
          <rPr>
            <sz val="9"/>
            <color indexed="81"/>
            <rFont val="Tahoma"/>
            <family val="2"/>
          </rPr>
          <t xml:space="preserve">
Provisions de déparet ré-intégrée decision CD</t>
        </r>
      </text>
    </comment>
    <comment ref="J16" authorId="2" shapeId="0" xr:uid="{00000000-0006-0000-0900-000008000000}">
      <text>
        <r>
          <rPr>
            <b/>
            <sz val="10"/>
            <color rgb="FF000000"/>
            <rFont val="Tahoma"/>
            <family val="2"/>
          </rPr>
          <t>4393,2 de 2015 et 4935 de 2016</t>
        </r>
      </text>
    </comment>
    <comment ref="G17" authorId="0" shapeId="0" xr:uid="{00000000-0006-0000-0900-000009000000}">
      <text>
        <r>
          <rPr>
            <b/>
            <sz val="10"/>
            <color rgb="FF000000"/>
            <rFont val="Calibri"/>
            <family val="2"/>
          </rPr>
          <t>Versé en 2017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N17" authorId="2" shapeId="0" xr:uid="{00000000-0006-0000-0900-00000A000000}">
      <text>
        <r>
          <rPr>
            <b/>
            <sz val="10"/>
            <color rgb="FF000000"/>
            <rFont val="Tahoma"/>
            <family val="2"/>
          </rPr>
          <t>GV demandé Mars</t>
        </r>
      </text>
    </comment>
    <comment ref="P17" authorId="2" shapeId="0" xr:uid="{00000000-0006-0000-0900-00000B000000}">
      <text>
        <r>
          <rPr>
            <b/>
            <sz val="10"/>
            <color rgb="FF000000"/>
            <rFont val="Tahoma"/>
            <family val="2"/>
          </rPr>
          <t>GV demandé Mars</t>
        </r>
      </text>
    </comment>
    <comment ref="G23" authorId="0" shapeId="0" xr:uid="{00000000-0006-0000-0900-00000C000000}">
      <text>
        <r>
          <rPr>
            <b/>
            <sz val="10"/>
            <color rgb="FF000000"/>
            <rFont val="Calibri"/>
            <family val="2"/>
          </rPr>
          <t>Versé en 2017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G24" authorId="0" shapeId="0" xr:uid="{00000000-0006-0000-0900-00000D000000}">
      <text>
        <r>
          <rPr>
            <sz val="10"/>
            <color rgb="FF000000"/>
            <rFont val="Calibri"/>
            <family val="2"/>
          </rPr>
          <t xml:space="preserve">Versé en 2017
</t>
        </r>
      </text>
    </comment>
    <comment ref="G30" authorId="0" shapeId="0" xr:uid="{00000000-0006-0000-0900-00000E000000}">
      <text>
        <r>
          <rPr>
            <b/>
            <sz val="10"/>
            <color rgb="FF000000"/>
            <rFont val="Calibri"/>
            <family val="2"/>
          </rPr>
          <t>Versé en 2017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<sst xmlns="http://schemas.openxmlformats.org/spreadsheetml/2006/main" count="1933" uniqueCount="864">
  <si>
    <t xml:space="preserve">Date de création : </t>
  </si>
  <si>
    <t xml:space="preserve">Nature du Budget : </t>
  </si>
  <si>
    <t>DEPENSES par Natures</t>
  </si>
  <si>
    <t>Parachutisme</t>
  </si>
  <si>
    <t>Vol à Voile</t>
  </si>
  <si>
    <t xml:space="preserve"> 1 / GESTION</t>
  </si>
  <si>
    <t>Secrétariat / affranchissements</t>
  </si>
  <si>
    <t>Publicité et promotion</t>
  </si>
  <si>
    <t>Réunions du Bureau Directeur</t>
  </si>
  <si>
    <t xml:space="preserve">Réunions de Bureau </t>
  </si>
  <si>
    <t>Réunions du Comité Directeur</t>
  </si>
  <si>
    <t>Réunions des CommissionsTechniques</t>
  </si>
  <si>
    <t>Réunion Contrôle Financier</t>
  </si>
  <si>
    <t>Réunion des Présidents de SSA</t>
  </si>
  <si>
    <t>Frais de missions particulières</t>
  </si>
  <si>
    <t xml:space="preserve">Cotisations à organismes extérieurs </t>
  </si>
  <si>
    <t>Licences Fédérations</t>
  </si>
  <si>
    <t>Imprévus</t>
  </si>
  <si>
    <t>Frais Bancaires</t>
  </si>
  <si>
    <t>Ratrappage déficits antérieurs</t>
  </si>
  <si>
    <t>Primes d'Assurances</t>
  </si>
  <si>
    <t>FONDS COMMUN VV</t>
  </si>
  <si>
    <t>ANEPVV</t>
  </si>
  <si>
    <t>Treuil Parachutisme</t>
  </si>
  <si>
    <t>Cabinet Comptable</t>
  </si>
  <si>
    <t>Expertise Comptable</t>
  </si>
  <si>
    <t>Webmaster</t>
  </si>
  <si>
    <t>Secrétariat Occasionnel</t>
  </si>
  <si>
    <t>Justice</t>
  </si>
  <si>
    <t>1/ Sous total GESTION</t>
  </si>
  <si>
    <t>Aéromodélisme</t>
  </si>
  <si>
    <t>Vol Libre                Parapente</t>
  </si>
  <si>
    <t>Vol Libre                Paramoteur</t>
  </si>
  <si>
    <t>Vol Moteur :       Avion</t>
  </si>
  <si>
    <t xml:space="preserve">                                ULM</t>
  </si>
  <si>
    <t>Vol Libre - Parapente</t>
  </si>
  <si>
    <t>Vol Libre - Paramoteur</t>
  </si>
  <si>
    <t>Vol Moteur - Avion</t>
  </si>
  <si>
    <t>Vol Moteur - ULM</t>
  </si>
  <si>
    <t xml:space="preserve">Parachutisme </t>
  </si>
  <si>
    <t>Vol Libre: Activité Parapente</t>
  </si>
  <si>
    <t>Vol Libre: Activité Paramoteur</t>
  </si>
  <si>
    <t>Vol Moteur : Activité Avion</t>
  </si>
  <si>
    <t>Vol Moteur : Activité ULM</t>
  </si>
  <si>
    <t>Provisions Achat Avions</t>
  </si>
  <si>
    <t>Provisions pour maintenance ULM</t>
  </si>
  <si>
    <t>Aide aux débutants</t>
  </si>
  <si>
    <t>Parachutisme :</t>
  </si>
  <si>
    <t>Rencontres</t>
  </si>
  <si>
    <t>Rencontres ANEG : Dépenses VL &amp; Paramot.</t>
  </si>
  <si>
    <t>Soulac</t>
  </si>
  <si>
    <t xml:space="preserve">Regroupements </t>
  </si>
  <si>
    <t>Divers</t>
  </si>
  <si>
    <t>Avion</t>
  </si>
  <si>
    <t>ULM</t>
  </si>
  <si>
    <t>Parapente</t>
  </si>
  <si>
    <t>Vol A Voile</t>
  </si>
  <si>
    <t>Séjours Passion - Multiactivité CCAS</t>
  </si>
  <si>
    <t>Stages pour les Institutions CCAS</t>
  </si>
  <si>
    <t>Actions et Convoyages CCAS Corse</t>
  </si>
  <si>
    <t>Actions vers CCAS ou CMCAS - Convoyages</t>
  </si>
  <si>
    <t>Actions avec CMCAS (Stages décentralisés)</t>
  </si>
  <si>
    <t>TOTAL DEPENSES (a)</t>
  </si>
  <si>
    <t>RECETTES par natures</t>
  </si>
  <si>
    <t xml:space="preserve"> 1 / Recettes GESTION</t>
  </si>
  <si>
    <t>Cotisations des membres</t>
  </si>
  <si>
    <t>Réincorporation de l'exercice N-1</t>
  </si>
  <si>
    <t>Licences fédérations</t>
  </si>
  <si>
    <t>Recettes des produis financiers</t>
  </si>
  <si>
    <t>Autre</t>
  </si>
  <si>
    <t xml:space="preserve">Parachutisme        </t>
  </si>
  <si>
    <t>Réincorporation de Provisions  AM</t>
  </si>
  <si>
    <t>Réincorporation de Provisions  Paras</t>
  </si>
  <si>
    <t>7069  Inscriptions Assemblée Générale</t>
  </si>
  <si>
    <t>707  Ventes de marchandises</t>
  </si>
  <si>
    <t>Challenge ANEG Vol à Voile</t>
  </si>
  <si>
    <t>Participations Evènements Regroupements</t>
  </si>
  <si>
    <t>Divers 2</t>
  </si>
  <si>
    <t>Divers 3</t>
  </si>
  <si>
    <t>TOTAL RECETTES (b)</t>
  </si>
  <si>
    <t>Achat Licences Parachutisme</t>
  </si>
  <si>
    <t>Recettes Stages Avion pour CCAS</t>
  </si>
  <si>
    <t>Systeme Téléconférence</t>
  </si>
  <si>
    <t>RESULTAT NET</t>
  </si>
  <si>
    <t>RESULTAT APRES DOTATION</t>
  </si>
  <si>
    <t xml:space="preserve"> Frais Encadrement Stages Paramoteur</t>
  </si>
  <si>
    <t>Inscriptions Stage Paramoteur</t>
  </si>
  <si>
    <t>Hebergement Stage Paramoteur</t>
  </si>
  <si>
    <t>Autres Charges de Gestion Courante</t>
  </si>
  <si>
    <t>Reserves provisions diverses</t>
  </si>
  <si>
    <t>Réunion Commission Sécurité</t>
  </si>
  <si>
    <t xml:space="preserve"> Fournitures consommables</t>
  </si>
  <si>
    <t>Achat de Fournitures de Bureau</t>
  </si>
  <si>
    <t>Frais Postaux et Télécommunication</t>
  </si>
  <si>
    <t>Frais d'Affranchissements Postaux</t>
  </si>
  <si>
    <t>Frais de Téléphone</t>
  </si>
  <si>
    <t>Publicité, publication</t>
  </si>
  <si>
    <t>Réunion du Bureau Directeur</t>
  </si>
  <si>
    <t>Réunion du Bureau</t>
  </si>
  <si>
    <t>Réunion Commission Vol à Voile</t>
  </si>
  <si>
    <t>Réunion Commission Vol Moteur &amp; ULM</t>
  </si>
  <si>
    <t>Réunion Commission Aéromodélisme</t>
  </si>
  <si>
    <t>Réunion Commission Parachutisme</t>
  </si>
  <si>
    <t>Réunion Commission Vol Libre &amp; Paramoteur</t>
  </si>
  <si>
    <t>Réunion Commission Contrôle Financier</t>
  </si>
  <si>
    <t>Déplacements, missions et réceptions</t>
  </si>
  <si>
    <t>Déplacements Fédérations et Organismes</t>
  </si>
  <si>
    <t>Déplacements et Missions CCAS et CMCAS</t>
  </si>
  <si>
    <t>Déplacements et Missions des Bénévoles</t>
  </si>
  <si>
    <t>Cotisation Fédérations FFA avions</t>
  </si>
  <si>
    <t>Cotisation Fédération FFPLUM ULM</t>
  </si>
  <si>
    <t>Cotisation Fédérations Parachutisme</t>
  </si>
  <si>
    <t>Achat Licences FF Aéromodélisme</t>
  </si>
  <si>
    <t>Frais accessoire d'achat</t>
  </si>
  <si>
    <t>Services bancaires et assimiles</t>
  </si>
  <si>
    <t>Frais Périodiques Paiement CB en ligne</t>
  </si>
  <si>
    <t>Commissions journalières CB en ligne</t>
  </si>
  <si>
    <t>Intérêts débiteurs des découverts bancaires</t>
  </si>
  <si>
    <t>Primes d'assurance</t>
  </si>
  <si>
    <t>Primes d'Assurance Compagnies Extérieures</t>
  </si>
  <si>
    <t>Achat de Logiciels Informatique</t>
  </si>
  <si>
    <t>Hébergement Logiciel EBP en ligne</t>
  </si>
  <si>
    <t>Honoraires Cabinet Comptable</t>
  </si>
  <si>
    <t>Honoraires Webmaster</t>
  </si>
  <si>
    <t>Honoraires Intervenants divers</t>
  </si>
  <si>
    <t>Autres charges de gestion courante</t>
  </si>
  <si>
    <t>Encadrement Stages Aéromodélisme</t>
  </si>
  <si>
    <t>Frais Techniques Stages Aéromodélisme</t>
  </si>
  <si>
    <t>Frais d'Hébergement Stages Aéromodélisme</t>
  </si>
  <si>
    <t>Encadrement Stages Parachutisme</t>
  </si>
  <si>
    <t>Frais Techniques Stages Parachutisme</t>
  </si>
  <si>
    <t>Frais d'Hébergement Stages Parachutisme</t>
  </si>
  <si>
    <t>Frais Encadrement Stages Vol Libre</t>
  </si>
  <si>
    <t>Frais Techniques Stages Vol Libre</t>
  </si>
  <si>
    <t>Frais d'Hébergement Stages Vol Libre</t>
  </si>
  <si>
    <t>Frais d'Hébergement Stages Paramoteur</t>
  </si>
  <si>
    <t>Frais Techniques Stages Paramoteur</t>
  </si>
  <si>
    <t>FraisEncadrement Stages Avion</t>
  </si>
  <si>
    <t>Frais Techniques Stages Avion</t>
  </si>
  <si>
    <t>Encadrement Stages ULM</t>
  </si>
  <si>
    <t>Frais Techniques Stages ULM</t>
  </si>
  <si>
    <t>Frais Techniques Stages Vol à Voile</t>
  </si>
  <si>
    <t>Frais Encadrement Stages Vol à Voile</t>
  </si>
  <si>
    <t>Frais de Compétition Parachutisme</t>
  </si>
  <si>
    <t>Frais de Compétition Aeromodelisme</t>
  </si>
  <si>
    <t>Evènements Manifestations Avion</t>
  </si>
  <si>
    <t>Frais de compétition Avion</t>
  </si>
  <si>
    <t>Frais de compétition Vol à Voile</t>
  </si>
  <si>
    <t>Achat matériel Aéromodélisme divers</t>
  </si>
  <si>
    <t>Achat Parachutes</t>
  </si>
  <si>
    <t>Achat Equipements Parachutisme divers</t>
  </si>
  <si>
    <t>Achat Matériels Parapente</t>
  </si>
  <si>
    <t>Achat Matériels Paramoteur</t>
  </si>
  <si>
    <t>Achat Avion et équipements simultanés</t>
  </si>
  <si>
    <t>Achat Equipements Compl. différés</t>
  </si>
  <si>
    <t>Achat ULM et équipements simultanés</t>
  </si>
  <si>
    <t>Achat Planeurs et équipements simultanés</t>
  </si>
  <si>
    <t>Achat Vol à Voile Remorques</t>
  </si>
  <si>
    <t>Provisions pour maintenance Avions</t>
  </si>
  <si>
    <t>Dotation aux provisions Vol à Voile</t>
  </si>
  <si>
    <t>Aides débutants Avion</t>
  </si>
  <si>
    <t>Aides débutants ULM</t>
  </si>
  <si>
    <t>Aides débutants VàV</t>
  </si>
  <si>
    <t>Aides débutants Parachutisme</t>
  </si>
  <si>
    <t>Formation encadrement Parachutisme</t>
  </si>
  <si>
    <t>Formation encadrement Vol Libre</t>
  </si>
  <si>
    <t>Formation encadrement Vol Paramoteur</t>
  </si>
  <si>
    <t>Formation encadrement Vol à Voile</t>
  </si>
  <si>
    <t>Assemblées Générales</t>
  </si>
  <si>
    <t>Rencontres ANEG : Dépenses Communes</t>
  </si>
  <si>
    <t>Rencontres ANEG : Dépenses Aéro.</t>
  </si>
  <si>
    <t>Rencontres ANEG : Dépenses Para.</t>
  </si>
  <si>
    <t>Rencontres ANEG : Dépenses Avion</t>
  </si>
  <si>
    <t>Rencontres ANEG : Dépenses ULM</t>
  </si>
  <si>
    <t>Rencontres ANEG : Dépenses VàV</t>
  </si>
  <si>
    <t>Soulac: Dépenses Communes</t>
  </si>
  <si>
    <t>Soulac : Dépenses Avion</t>
  </si>
  <si>
    <t>Soulac : Dépenses ULM</t>
  </si>
  <si>
    <t>Frais d'Usage Fourgon Treuil Parachutisme</t>
  </si>
  <si>
    <t>Entretien et Réparations Aéromodélisme</t>
  </si>
  <si>
    <t>Entretien et Réparations Avion</t>
  </si>
  <si>
    <t>Entretien et Réparations ULM</t>
  </si>
  <si>
    <t>Entretien et Réparations Parachutisme</t>
  </si>
  <si>
    <t>Entretien et Réparations Vol Libre</t>
  </si>
  <si>
    <t>Entretien et Réparations Vol à Voile</t>
  </si>
  <si>
    <t>Activité CORSE CCAS Avion</t>
  </si>
  <si>
    <t>VàV Activités et Convoyages pour CCAS</t>
  </si>
  <si>
    <t>Stages Aeromodelisme pour Institution CCAS</t>
  </si>
  <si>
    <t>Stages Parachutisme pour Institution CCAS</t>
  </si>
  <si>
    <t>Stages Vol Libre pour Institution CCAS</t>
  </si>
  <si>
    <t>Stages Décentralisés Vol a Voile</t>
  </si>
  <si>
    <t>Stages Décentralisés Avion</t>
  </si>
  <si>
    <t>Stages Décentralisés ULM</t>
  </si>
  <si>
    <t>Stages Décentralisés  Aeromodelisme</t>
  </si>
  <si>
    <t>Stages Décentralisés Parachutisme</t>
  </si>
  <si>
    <t>Stages Décentralisés Vol Libre</t>
  </si>
  <si>
    <t>Stages Décentralisés Paramoteur</t>
  </si>
  <si>
    <t>Vol Libre / Parapente</t>
  </si>
  <si>
    <t>Vol Libre / Paramoteur</t>
  </si>
  <si>
    <t>Vol Moteur / Avion</t>
  </si>
  <si>
    <t>Vol Moteur / ULM</t>
  </si>
  <si>
    <t>ECART BUDGETAIRE</t>
  </si>
  <si>
    <t>Formation Vol Moteur</t>
  </si>
  <si>
    <t>Formation Vol Moteur / ULM</t>
  </si>
  <si>
    <t>Rencontres ANEG : Inscription</t>
  </si>
  <si>
    <t>Rencontres ANEG : Recettes Activité VàV</t>
  </si>
  <si>
    <t>Rencontres ANEG : Recettes Inscriptions Para</t>
  </si>
  <si>
    <t>Rencontres Aneg: Recettes Activités Avion</t>
  </si>
  <si>
    <t>Rencontres ANEG : Recettes Activité ULM</t>
  </si>
  <si>
    <t>Rencontres ANEG : Recettes Activité VL</t>
  </si>
  <si>
    <t>Festival jeunes Soulac: Inscriptions activités</t>
  </si>
  <si>
    <t>Evenement Manifestations VL</t>
  </si>
  <si>
    <t>Aides des CMCAS et Territoires</t>
  </si>
  <si>
    <t>Remboursement SSA Travaux Avion</t>
  </si>
  <si>
    <t>Travaux et prestations de services</t>
  </si>
  <si>
    <t>Inscriptions Stages Décentralisés ULM</t>
  </si>
  <si>
    <t>Recettes Stages Parachutisme pour CCAS</t>
  </si>
  <si>
    <t>Recettes Stages Vol Libre pour CCAS</t>
  </si>
  <si>
    <t>Cotisations des Adhérents</t>
  </si>
  <si>
    <t>Produit Licences FF Aéromodélisme</t>
  </si>
  <si>
    <t>Produit Licences FF Parachutisme</t>
  </si>
  <si>
    <t>Rétrocession Commissions Bancaires</t>
  </si>
  <si>
    <t>Escomptes obtenus</t>
  </si>
  <si>
    <t>Interêts des Comptes Bancaires</t>
  </si>
  <si>
    <t>Rabais, remises et ristournes accordés</t>
  </si>
  <si>
    <t>Ristournes sur Primes d'Assurances</t>
  </si>
  <si>
    <t>Participation des SSA au fond commun</t>
  </si>
  <si>
    <t>Réintégration ANEPVV</t>
  </si>
  <si>
    <t>Participation des SSA à l'ANEPVV</t>
  </si>
  <si>
    <t>Transfert de charges d'exploitation</t>
  </si>
  <si>
    <t>Transfert de charges</t>
  </si>
  <si>
    <t>Produits divers de gestion courante</t>
  </si>
  <si>
    <t>Produits exceptionnels</t>
  </si>
  <si>
    <t>Inscriptions Stages Aéromodélisme- Frais d'encadrement</t>
  </si>
  <si>
    <t>Inscriptions Stages Aéromodélisme - Frais techniques</t>
  </si>
  <si>
    <t>Inscriptions Stages Aéromodélisme - Hebergement</t>
  </si>
  <si>
    <t>Inscriptions Stages Parachutisme - Encadrement</t>
  </si>
  <si>
    <t>Inscriptions Stages Parachutisme - Frais Techniques</t>
  </si>
  <si>
    <t>Inscriptions Stages Parachutisme - Hebergement</t>
  </si>
  <si>
    <t>Inscriptions Stage Vol Libre - Encadrement</t>
  </si>
  <si>
    <t>Inscriptions Stage Vol Libre - Frais techniques</t>
  </si>
  <si>
    <t>Inscriptions Stage Vol Libre- Hebergement</t>
  </si>
  <si>
    <t>Inscriptions Stages Nationaux Avion</t>
  </si>
  <si>
    <t>Inscriptions Stages Nationaux Vol Moteur</t>
  </si>
  <si>
    <t>Inscriptions Stages Nationaux ULM</t>
  </si>
  <si>
    <t>Inscriptions Stages Nationaux Vol à Voile</t>
  </si>
  <si>
    <t>Vente de Paramoteur</t>
  </si>
  <si>
    <t>Vente d'ULM</t>
  </si>
  <si>
    <t>Vente d'Avions</t>
  </si>
  <si>
    <t>Vente de planeurs</t>
  </si>
  <si>
    <t>Reintegration Provisions Soulac</t>
  </si>
  <si>
    <t>Réintégration Provisions Avions par SSA</t>
  </si>
  <si>
    <t>Provisions ULM par SSA</t>
  </si>
  <si>
    <t>Réintégration Provisions ULM par SSA</t>
  </si>
  <si>
    <t>Réintégration Provisions VAV</t>
  </si>
  <si>
    <t>COMMUN</t>
  </si>
  <si>
    <t>AEROMODELISME</t>
  </si>
  <si>
    <t>PARACHUTISME</t>
  </si>
  <si>
    <t>VOL A VOILE</t>
  </si>
  <si>
    <t>Vol Libre :Parapente</t>
  </si>
  <si>
    <t>Vol Libre :Paramoteur</t>
  </si>
  <si>
    <t>Vol Moteur : Avion</t>
  </si>
  <si>
    <t>Vol Moteur : ULM</t>
  </si>
  <si>
    <t>Dotation Versée</t>
  </si>
  <si>
    <t>Dotation Previsionnelle</t>
  </si>
  <si>
    <t>Total</t>
  </si>
  <si>
    <t>Trimestre 1</t>
  </si>
  <si>
    <t>Trimestre 2</t>
  </si>
  <si>
    <t>Trimestre 3</t>
  </si>
  <si>
    <t>Trimestre 4</t>
  </si>
  <si>
    <t>Delta</t>
  </si>
  <si>
    <t>ANEG</t>
  </si>
  <si>
    <t>Comptes Bancaires</t>
  </si>
  <si>
    <t>Disponibilités Bancaires à date</t>
  </si>
  <si>
    <t>Caisse d'Epargne</t>
  </si>
  <si>
    <t>CCP- La poste</t>
  </si>
  <si>
    <t xml:space="preserve">Compte Parachutiste - Au </t>
  </si>
  <si>
    <t>LIVRET A</t>
  </si>
  <si>
    <t>Etat Bancaire à date</t>
  </si>
  <si>
    <t>Provisions prévues pour</t>
  </si>
  <si>
    <t>COMPTE ASSOCIATIS</t>
  </si>
  <si>
    <t>LIVRET B</t>
  </si>
  <si>
    <t>Provisions Avion Constituée</t>
  </si>
  <si>
    <t>TOTAL PROVISIONS</t>
  </si>
  <si>
    <t>OUI</t>
  </si>
  <si>
    <t>F-GEIH</t>
  </si>
  <si>
    <t>SSA de Pays de Savoie F-GEIH - Complement</t>
  </si>
  <si>
    <t>NON</t>
  </si>
  <si>
    <t>F-HLEM</t>
  </si>
  <si>
    <r>
      <t>SSA d</t>
    </r>
    <r>
      <rPr>
        <sz val="12"/>
        <color theme="1"/>
        <rFont val="Calibri"/>
        <family val="2"/>
        <scheme val="minor"/>
      </rPr>
      <t>u Languedoc PA 28 F-HLEM</t>
    </r>
  </si>
  <si>
    <t>33AMP</t>
  </si>
  <si>
    <t>SSA de Gironde 33AMP</t>
  </si>
  <si>
    <t>F-GREP</t>
  </si>
  <si>
    <t>SSA de Gironde F-GREP</t>
  </si>
  <si>
    <t>F-GYNN</t>
  </si>
  <si>
    <t>SSA de Bourg en Bresse F-GYNN</t>
  </si>
  <si>
    <t>F-CHCB</t>
  </si>
  <si>
    <r>
      <t xml:space="preserve">SSA de </t>
    </r>
    <r>
      <rPr>
        <sz val="12"/>
        <color theme="1"/>
        <rFont val="Calibri"/>
        <family val="2"/>
        <scheme val="minor"/>
      </rPr>
      <t>Bourg en Bresse F-CHCB</t>
    </r>
  </si>
  <si>
    <t>SSA de Bourg en Bresse</t>
  </si>
  <si>
    <t>SSA de Pays de Savoie F-GEIH</t>
  </si>
  <si>
    <t>F-GCUB</t>
  </si>
  <si>
    <t>SSA de Champagne Ardennes F-GCUB</t>
  </si>
  <si>
    <t>SSA de Toulouse</t>
  </si>
  <si>
    <t>SSA de Chartres</t>
  </si>
  <si>
    <t>SSA de Nantes</t>
  </si>
  <si>
    <t>Provisions Avion et ULM</t>
  </si>
  <si>
    <t>A verser sur compte</t>
  </si>
  <si>
    <t>TOTAL</t>
  </si>
  <si>
    <t>Compte</t>
  </si>
  <si>
    <t>ULM 
2016</t>
  </si>
  <si>
    <t>AVION 
2016</t>
  </si>
  <si>
    <t>ULM 
2015</t>
  </si>
  <si>
    <t>AVION 
2015</t>
  </si>
  <si>
    <t>ULM 
2013-14</t>
  </si>
  <si>
    <t>AVION 
2013 -14</t>
  </si>
  <si>
    <t>Immat.</t>
  </si>
  <si>
    <t>CONSTITUTION
DE PROVISIONS</t>
  </si>
  <si>
    <t>CONSTITUTION DES PROVISIONS POUR MAINTENANCE DE MATERIEL</t>
  </si>
  <si>
    <t>CONSTITUTION DES PROVISIONS</t>
  </si>
  <si>
    <t>Achat Matériel</t>
  </si>
  <si>
    <t>Coupe d'Europe</t>
  </si>
  <si>
    <t>Dotation SSA &amp; Compétitions</t>
  </si>
  <si>
    <t>Sous total Aéromodélisme</t>
  </si>
  <si>
    <t>Achat  de Matériel Parachutisme</t>
  </si>
  <si>
    <t>Voiles Hybrides</t>
  </si>
  <si>
    <t>Achat Ensembles d'occasion</t>
  </si>
  <si>
    <t>Provisions pour achat Secours</t>
  </si>
  <si>
    <t>Sous total Parachutisme</t>
  </si>
  <si>
    <t>VOL LIBRE</t>
  </si>
  <si>
    <t>Paramoteur</t>
  </si>
  <si>
    <t>Provision permanente lissage</t>
  </si>
  <si>
    <t>Sous total Parapente</t>
  </si>
  <si>
    <t>VOL MOTEUR / ULM</t>
  </si>
  <si>
    <t>Provision VM achat ou renouvellement Avion</t>
  </si>
  <si>
    <t>Provision VM achat ou renouvellement ULM</t>
  </si>
  <si>
    <t>Radio</t>
  </si>
  <si>
    <t>Participation Divers</t>
  </si>
  <si>
    <t>Sous total Vol Moteur</t>
  </si>
  <si>
    <t>VOL à VOILE</t>
  </si>
  <si>
    <t>Achat Planeurs</t>
  </si>
  <si>
    <t>Provisions</t>
  </si>
  <si>
    <t>Flarms, Transpondeurs, Housses</t>
  </si>
  <si>
    <t>Balises détresse</t>
  </si>
  <si>
    <t>Mise aux normes remorque</t>
  </si>
  <si>
    <t>Achat remorque</t>
  </si>
  <si>
    <t>Sous total Vol à Voile</t>
  </si>
  <si>
    <t>FONCTIONNEMENT</t>
  </si>
  <si>
    <t>Sous total Fonctionnement</t>
  </si>
  <si>
    <t>GESTION</t>
  </si>
  <si>
    <t>STAGES</t>
  </si>
  <si>
    <t>COMPETITIONS</t>
  </si>
  <si>
    <t>INVESTISSEMENTS</t>
  </si>
  <si>
    <t>PROVISIONS</t>
  </si>
  <si>
    <t>FORMATION</t>
  </si>
  <si>
    <t>EVENEMENT</t>
  </si>
  <si>
    <t>ENTRETIEN</t>
  </si>
  <si>
    <t xml:space="preserve">GESTION </t>
  </si>
  <si>
    <t>STAGE</t>
  </si>
  <si>
    <t>COMPETITION</t>
  </si>
  <si>
    <t>VENTES MATERIEL</t>
  </si>
  <si>
    <t>EVENEMENTS</t>
  </si>
  <si>
    <t>PREVISIONS</t>
  </si>
  <si>
    <t>REALISE</t>
  </si>
  <si>
    <t>DEPENSES</t>
  </si>
  <si>
    <t>RECETTES</t>
  </si>
  <si>
    <t>VOL MOTEUR</t>
  </si>
  <si>
    <t>Dotation CCAS</t>
  </si>
  <si>
    <t>PARTENARIAT CMCAS</t>
  </si>
  <si>
    <t>Solde</t>
  </si>
  <si>
    <t>Recette treuil Ascentionnel</t>
  </si>
  <si>
    <t>Aide Fédération Aeronautique</t>
  </si>
  <si>
    <t>Participation des SSA aux Assurances Exterieures</t>
  </si>
  <si>
    <t>Participation des SSA aux Assurances</t>
  </si>
  <si>
    <t>Provisions Restituées lors d'une vente/transfert</t>
  </si>
  <si>
    <t>Achat VAV Parachute de Sauvetage</t>
  </si>
  <si>
    <t>Achats non stockes de matières</t>
  </si>
  <si>
    <t>VL Activités et Convoyages pour CCAS</t>
  </si>
  <si>
    <t>Cotisation Fédérations Aeromodelisme</t>
  </si>
  <si>
    <t>Cotisation Fédérations FFVL</t>
  </si>
  <si>
    <t>Cotisation Aneg Aeromodelistes</t>
  </si>
  <si>
    <t>DOTATION</t>
  </si>
  <si>
    <t xml:space="preserve">BILAN </t>
  </si>
  <si>
    <t>COM. AEROMODELISME</t>
  </si>
  <si>
    <t>COM. PARACHUTISME</t>
  </si>
  <si>
    <t>COM. VOL MOTEUR</t>
  </si>
  <si>
    <t>COM. VOL LIBRE</t>
  </si>
  <si>
    <t>COM. VOL A VOILE</t>
  </si>
  <si>
    <t>Stages Avions pour Institution CCAS</t>
  </si>
  <si>
    <t>Cotisation Aneg Parachutistes</t>
  </si>
  <si>
    <t>Inscriptions Stages Décentralisés Vol Libre</t>
  </si>
  <si>
    <t>SSA de Toulouse - ULM</t>
  </si>
  <si>
    <t>Principal
2013 -14</t>
  </si>
  <si>
    <t>Complément
2013-14</t>
  </si>
  <si>
    <t>Provisions ULM</t>
  </si>
  <si>
    <t>SOUS-TOTAL PROVISIONS AVIONS</t>
  </si>
  <si>
    <t>SOUS-TOTAL PROVISIONS ULM</t>
  </si>
  <si>
    <t>Provisions Avions</t>
  </si>
  <si>
    <t>F-HNEG</t>
  </si>
  <si>
    <t>44ATK</t>
  </si>
  <si>
    <t>Principal
2015</t>
  </si>
  <si>
    <t>Complément
2015</t>
  </si>
  <si>
    <t>Principal
2016</t>
  </si>
  <si>
    <t>Complément
2016</t>
  </si>
  <si>
    <t>CONSTITUTION DES PROVISIONS POUR MAINTENANCE DE MATERIEL --&gt; LIVRET B CAISSE D'EPARGNE</t>
  </si>
  <si>
    <t>CONSTITUTION DES PROVISIONS POUR ACHAT DE MATERIEL --&gt; LIVRET A + CSL ASSOCIATIS</t>
  </si>
  <si>
    <t>ANEPVV et Fond Commun</t>
  </si>
  <si>
    <t>FOND COMMUN</t>
  </si>
  <si>
    <t>SOUS-TOTAL ANEPVV</t>
  </si>
  <si>
    <t>SOUS-TOTAL FOND COMMUN</t>
  </si>
  <si>
    <t>Cotisation</t>
  </si>
  <si>
    <t>Paiement</t>
  </si>
  <si>
    <t xml:space="preserve"> NDE VAV ANEPVV Prevoyance SF28 2016</t>
  </si>
  <si>
    <t xml:space="preserve"> NDE VAV ANEPVV Partiel</t>
  </si>
  <si>
    <t xml:space="preserve"> NDE VAV ANEPVV Partiel Prevoyance Motoplaneur</t>
  </si>
  <si>
    <t xml:space="preserve"> NDE VAV ANEPVV Planeurs Orleans</t>
  </si>
  <si>
    <t xml:space="preserve"> NDE VAV Fonds commun Partiel</t>
  </si>
  <si>
    <t xml:space="preserve"> NDF VAV ANEPVV T1 2017</t>
  </si>
  <si>
    <t xml:space="preserve"> NDF VAV ANEPVV 2eme Versement</t>
  </si>
  <si>
    <t>Provisions constituées par SSA</t>
  </si>
  <si>
    <t>VOL LIBRE - PARAMOTEUR</t>
  </si>
  <si>
    <t>VOL MOTEUR - ULM</t>
  </si>
  <si>
    <t>Formation encadrement Aeromodelisme</t>
  </si>
  <si>
    <t>Participation des CCAS aux Interventions ANEG</t>
  </si>
  <si>
    <t xml:space="preserve">DEPENSES PREV </t>
  </si>
  <si>
    <t>RECETTES PREV</t>
  </si>
  <si>
    <t>Assemblée Générale</t>
  </si>
  <si>
    <t>SUBVENTION CCAS</t>
  </si>
  <si>
    <t xml:space="preserve"> 2 / ASSURANCES</t>
  </si>
  <si>
    <t>3 / STAGES</t>
  </si>
  <si>
    <t>5 / INVESTISSEMENTS</t>
  </si>
  <si>
    <t>6 / PROVISIONS</t>
  </si>
  <si>
    <t>7 / FORMATION</t>
  </si>
  <si>
    <t>8 / EVENEMENTS</t>
  </si>
  <si>
    <t>9 / ENTRETIEN REPARATION</t>
  </si>
  <si>
    <t>10 / PARTENARIAT CCAS</t>
  </si>
  <si>
    <t>2/ Sous total ASSURANCES</t>
  </si>
  <si>
    <t>Fond Commun Vol à Voile</t>
  </si>
  <si>
    <t>10/ Sous total PARTENARIAT CCAS</t>
  </si>
  <si>
    <t>9/ Sous total ENTRETIEN REPARATIONS</t>
  </si>
  <si>
    <t>8/ Sous total EVENEMENTS</t>
  </si>
  <si>
    <t>7/ Sous total FORMATION</t>
  </si>
  <si>
    <t>6/ Sous total PROVISIONS</t>
  </si>
  <si>
    <t>5/ Sous total INVESTISSEMENTS</t>
  </si>
  <si>
    <t>4/ Sous total COMPETITIONS</t>
  </si>
  <si>
    <t>3/ Sous total STAGES</t>
  </si>
  <si>
    <t xml:space="preserve"> 2 / Recettes ASSURANCES</t>
  </si>
  <si>
    <t xml:space="preserve"> 3 / Recettes STAGES</t>
  </si>
  <si>
    <t>4 / Recettes COMPETITIONS</t>
  </si>
  <si>
    <t>5 / Recettes VENTES de MATERIELS</t>
  </si>
  <si>
    <t>5/ Sous total VENTES de MATERIEL</t>
  </si>
  <si>
    <t>Vol Moteur :       ULM</t>
  </si>
  <si>
    <t>6/ Recettes  de PROVISIONS</t>
  </si>
  <si>
    <t>Réincorporation de Provisions  Vol à Voile</t>
  </si>
  <si>
    <t>Réincorporation de Provisions  Vol Libre - Parapente</t>
  </si>
  <si>
    <t>Réincorporation de Provisions Vol Libre - Paramoteur</t>
  </si>
  <si>
    <t>Réincorporation de Provisions  Vol Moteur : ULM</t>
  </si>
  <si>
    <t>7/ Recettes  de FORMATION</t>
  </si>
  <si>
    <t>8/ Recettes  EVENEMENTS</t>
  </si>
  <si>
    <t>9/ Recettes ENTRETIEN REPARATIONS</t>
  </si>
  <si>
    <t>10/ Recettes  de PARTENARIAT CCAS</t>
  </si>
  <si>
    <t>Réintégration Provisions Vol Moteur</t>
  </si>
  <si>
    <t>ASSURANCES</t>
  </si>
  <si>
    <t>DOTATION CCAS</t>
  </si>
  <si>
    <t>DOTATION  CCAS</t>
  </si>
  <si>
    <t>F-HZAF</t>
  </si>
  <si>
    <t>Motoplaneur SF 25</t>
  </si>
  <si>
    <t>SSA de Gironde - ULM</t>
  </si>
  <si>
    <t>78AKI</t>
  </si>
  <si>
    <t>F-GGVZ</t>
  </si>
  <si>
    <t>F-GNZY</t>
  </si>
  <si>
    <t>Cotisations à Organisme extérieur</t>
  </si>
  <si>
    <t>Provisions  Vol Moteur : Avion</t>
  </si>
  <si>
    <t>INVEST. / VENTES</t>
  </si>
  <si>
    <t>INVEST / VENTES</t>
  </si>
  <si>
    <t>PREVISION</t>
  </si>
  <si>
    <t>PREVISON</t>
  </si>
  <si>
    <t>Disponibilités Provisions à date</t>
  </si>
  <si>
    <t>Vente de matériel Parachutisme</t>
  </si>
  <si>
    <t>Parachutisme Activités et Convoyages pour CCAS</t>
  </si>
  <si>
    <t>VM &amp; ULM Activités et Convoyages pour CCAS</t>
  </si>
  <si>
    <t>Rencontres ANEG : Recettes Activité Paramoteur</t>
  </si>
  <si>
    <t>Entretien et réparations</t>
  </si>
  <si>
    <t>Recettes Stages Aeromodelisme pour CCAS</t>
  </si>
  <si>
    <t>4 / PROFESSIONALISATION MONITEURS</t>
  </si>
  <si>
    <t>4/ Sous total PROFESSIONALISATION MONITEURS</t>
  </si>
  <si>
    <t>Provision Materiel Parachutisme</t>
  </si>
  <si>
    <t>Provision Camion treuil</t>
  </si>
  <si>
    <t>Entretien et Réparations et Frais de stockage PM</t>
  </si>
  <si>
    <t>Stages Ascentionnel pour Institution CCAS</t>
  </si>
  <si>
    <t>Assemblée Générale 2019</t>
  </si>
  <si>
    <t>Provisions Avions Constituées par SSA</t>
  </si>
  <si>
    <t>Provisions Motoplaneur</t>
  </si>
  <si>
    <t>SOUS-TOTAL PROVISIONS MOTOPLANEUR</t>
  </si>
  <si>
    <r>
      <t xml:space="preserve">SSA de Chartres - ULM - </t>
    </r>
    <r>
      <rPr>
        <b/>
        <i/>
        <sz val="10"/>
        <color rgb="FFFF0000"/>
        <rFont val="Arial"/>
        <family val="2"/>
      </rPr>
      <t>VENDU</t>
    </r>
  </si>
  <si>
    <r>
      <t xml:space="preserve">SSA de Toulouse - ULM - </t>
    </r>
    <r>
      <rPr>
        <b/>
        <i/>
        <sz val="10"/>
        <color rgb="FFFF0000"/>
        <rFont val="Arial"/>
        <family val="2"/>
      </rPr>
      <t>VENDU</t>
    </r>
  </si>
  <si>
    <t>Vol Moteur</t>
  </si>
  <si>
    <t>Aeromodelisme</t>
  </si>
  <si>
    <t>Vol Libre Paramoteur</t>
  </si>
  <si>
    <t xml:space="preserve">ANEPVV </t>
  </si>
  <si>
    <t>Fond Commun</t>
  </si>
  <si>
    <t xml:space="preserve">CCP- Aeromodelisme - </t>
  </si>
  <si>
    <t>Parachutisme : Souflerie</t>
  </si>
  <si>
    <t>Aide FFAM</t>
  </si>
  <si>
    <t>Du  01/01/2019  au  31/12/2019</t>
  </si>
  <si>
    <t>Filtre sur les écritures</t>
  </si>
  <si>
    <t>Validées / Non validées / Simulées</t>
  </si>
  <si>
    <t>Comptes</t>
  </si>
  <si>
    <t>Comptes mouvementés</t>
  </si>
  <si>
    <t>Centralisation des tiers</t>
  </si>
  <si>
    <t>Aucune</t>
  </si>
  <si>
    <t>Intitulé</t>
  </si>
  <si>
    <t>Débit</t>
  </si>
  <si>
    <t>Crédit</t>
  </si>
  <si>
    <t>6022</t>
  </si>
  <si>
    <t>Fournitures consommables</t>
  </si>
  <si>
    <t/>
  </si>
  <si>
    <t>6051</t>
  </si>
  <si>
    <t>Achat Vol à Voile Planeurs et équipements simultanés</t>
  </si>
  <si>
    <t>60513</t>
  </si>
  <si>
    <t>Achat Vol à Voile Equipements Complémentaires différés</t>
  </si>
  <si>
    <t>6052</t>
  </si>
  <si>
    <t>60521</t>
  </si>
  <si>
    <t>Achat Avion (équipements complémentaires différés)</t>
  </si>
  <si>
    <t>6053</t>
  </si>
  <si>
    <t>60541</t>
  </si>
  <si>
    <t>6055</t>
  </si>
  <si>
    <t>60552</t>
  </si>
  <si>
    <t>6064</t>
  </si>
  <si>
    <t>6069</t>
  </si>
  <si>
    <t>6151</t>
  </si>
  <si>
    <t>61521</t>
  </si>
  <si>
    <t>6154</t>
  </si>
  <si>
    <t>61549</t>
  </si>
  <si>
    <t>6155</t>
  </si>
  <si>
    <t>61552</t>
  </si>
  <si>
    <t>Entretien et Réparations Paramoteur</t>
  </si>
  <si>
    <t>61561</t>
  </si>
  <si>
    <t>Evènements Manifestations Vol à Voile</t>
  </si>
  <si>
    <t>61563</t>
  </si>
  <si>
    <t>Evènements Manifestations Aéromodélisme</t>
  </si>
  <si>
    <t>61569</t>
  </si>
  <si>
    <t>Evènements Manifestations CCAS ou CMCAS</t>
  </si>
  <si>
    <t>6158</t>
  </si>
  <si>
    <t>61581</t>
  </si>
  <si>
    <t>Rencontres ANEG : Dépenses Vol à Voile</t>
  </si>
  <si>
    <t>615821</t>
  </si>
  <si>
    <t>616</t>
  </si>
  <si>
    <t>6161</t>
  </si>
  <si>
    <t>61835</t>
  </si>
  <si>
    <t>6222</t>
  </si>
  <si>
    <t>6226</t>
  </si>
  <si>
    <t>623522</t>
  </si>
  <si>
    <t>Stages ULM pour Institution CCAS</t>
  </si>
  <si>
    <t>62353</t>
  </si>
  <si>
    <t>Stages Aéromodélisme pour Institution CCAS</t>
  </si>
  <si>
    <t>62361</t>
  </si>
  <si>
    <t>Aides débutants Vol à Voile</t>
  </si>
  <si>
    <t>62362</t>
  </si>
  <si>
    <t>623622</t>
  </si>
  <si>
    <t>62364</t>
  </si>
  <si>
    <t>62372</t>
  </si>
  <si>
    <t>623722</t>
  </si>
  <si>
    <t>62374</t>
  </si>
  <si>
    <t>62382</t>
  </si>
  <si>
    <t>Activités et Convoyages pour CCAS ou CMCAS Avion</t>
  </si>
  <si>
    <t>62384</t>
  </si>
  <si>
    <t>Activités et Convoyages pour CCAS ou CMCAS Parachutisme</t>
  </si>
  <si>
    <t>62392</t>
  </si>
  <si>
    <t>625</t>
  </si>
  <si>
    <t>62511</t>
  </si>
  <si>
    <t>62512</t>
  </si>
  <si>
    <t>Réunions du Bureau</t>
  </si>
  <si>
    <t>62513</t>
  </si>
  <si>
    <t>6252</t>
  </si>
  <si>
    <t>62542</t>
  </si>
  <si>
    <t>Réunion Commission Vol Moteur</t>
  </si>
  <si>
    <t>62545</t>
  </si>
  <si>
    <t>Réunion Commission Vol Libre</t>
  </si>
  <si>
    <t>62546</t>
  </si>
  <si>
    <t>62549</t>
  </si>
  <si>
    <t>625691</t>
  </si>
  <si>
    <t>Déplacements et Missions diverses Fédérations et Organismes</t>
  </si>
  <si>
    <t>625692</t>
  </si>
  <si>
    <t>Déplacements et Missions diverses CCAS et CMCAS</t>
  </si>
  <si>
    <t>6259</t>
  </si>
  <si>
    <t>6261</t>
  </si>
  <si>
    <t>6262</t>
  </si>
  <si>
    <t>628643</t>
  </si>
  <si>
    <t>628644</t>
  </si>
  <si>
    <t>628645</t>
  </si>
  <si>
    <t>Encadrement Stages Vol Libre</t>
  </si>
  <si>
    <t>628651</t>
  </si>
  <si>
    <t>628652</t>
  </si>
  <si>
    <t>6286522</t>
  </si>
  <si>
    <t>628653</t>
  </si>
  <si>
    <t>628654</t>
  </si>
  <si>
    <t>628655</t>
  </si>
  <si>
    <t>6286552</t>
  </si>
  <si>
    <t>628664</t>
  </si>
  <si>
    <t>628693</t>
  </si>
  <si>
    <t>628694</t>
  </si>
  <si>
    <t>628695</t>
  </si>
  <si>
    <t>63722</t>
  </si>
  <si>
    <t>63724</t>
  </si>
  <si>
    <t>Cotisations Fédération Parachutisme</t>
  </si>
  <si>
    <t>63734</t>
  </si>
  <si>
    <t>Achat Licences FF Parachutisme</t>
  </si>
  <si>
    <t>658</t>
  </si>
  <si>
    <t>6584</t>
  </si>
  <si>
    <t>Cotisations ANEG des Parachutistes</t>
  </si>
  <si>
    <t>68221</t>
  </si>
  <si>
    <t>Dotation aux Provisions Investissement Avion</t>
  </si>
  <si>
    <t>68222</t>
  </si>
  <si>
    <t>Dotation aux Provisions Investissement ULM</t>
  </si>
  <si>
    <t>6823</t>
  </si>
  <si>
    <t>Dotation aux Provisions Investissement Aéromodélisme</t>
  </si>
  <si>
    <t>6829</t>
  </si>
  <si>
    <t>Dotation aux Provisions pour autres Dépenses</t>
  </si>
  <si>
    <t>68312</t>
  </si>
  <si>
    <t>Total Classe 6</t>
  </si>
  <si>
    <t>0,00</t>
  </si>
  <si>
    <t>7069</t>
  </si>
  <si>
    <t>Inscriptions Assemblée Générale</t>
  </si>
  <si>
    <t>740</t>
  </si>
  <si>
    <t>Subvention CC des CMCAS</t>
  </si>
  <si>
    <t>75103</t>
  </si>
  <si>
    <t>75104</t>
  </si>
  <si>
    <t>7523</t>
  </si>
  <si>
    <t>Aides FFAM</t>
  </si>
  <si>
    <t>753521</t>
  </si>
  <si>
    <t>7589</t>
  </si>
  <si>
    <t>7591</t>
  </si>
  <si>
    <t>7592</t>
  </si>
  <si>
    <t>75921</t>
  </si>
  <si>
    <t>7593</t>
  </si>
  <si>
    <t>Inscriptions Stages Nationaux Aéromodélisme</t>
  </si>
  <si>
    <t>7594</t>
  </si>
  <si>
    <t>Inscriptions Stages Nationaux Parachutisme</t>
  </si>
  <si>
    <t>7595</t>
  </si>
  <si>
    <t>Inscriptions Stages Nationaux Vol Libre</t>
  </si>
  <si>
    <t>77521</t>
  </si>
  <si>
    <t>Vente d'avion</t>
  </si>
  <si>
    <t>78521</t>
  </si>
  <si>
    <t>Réintégration Provisions Avion</t>
  </si>
  <si>
    <t>7911</t>
  </si>
  <si>
    <t>Participation des SSA au Fond Commun</t>
  </si>
  <si>
    <t>7912</t>
  </si>
  <si>
    <t>79122</t>
  </si>
  <si>
    <t>Participation des SSA aux Primes d'Assurance Extérieures VM</t>
  </si>
  <si>
    <t>791242</t>
  </si>
  <si>
    <t>Provisions ULM restituées/SSA lors d'une vente-transfert</t>
  </si>
  <si>
    <t>79125</t>
  </si>
  <si>
    <t>Provisions Avion Constituées par les SSA</t>
  </si>
  <si>
    <t>791252</t>
  </si>
  <si>
    <t>Provisions ULM Constituées par les SSA</t>
  </si>
  <si>
    <t>Total Classe 7</t>
  </si>
  <si>
    <t>Evènements Manifestations Avions</t>
  </si>
  <si>
    <t>Principal
2017</t>
  </si>
  <si>
    <t>Complément
2017</t>
  </si>
  <si>
    <t>Principal
2018</t>
  </si>
  <si>
    <t>Complément
2018</t>
  </si>
  <si>
    <t>Principal
2019</t>
  </si>
  <si>
    <t>Complément
2019</t>
  </si>
  <si>
    <t>Parachutisme: Soufflerie</t>
  </si>
  <si>
    <t>Evènements Manifestations Vol à Voile : Recettes</t>
  </si>
  <si>
    <t>Autres</t>
  </si>
  <si>
    <t>Dotation aux provisions pour autres dépenses</t>
  </si>
  <si>
    <t>61834</t>
  </si>
  <si>
    <t>6221</t>
  </si>
  <si>
    <t>628663</t>
  </si>
  <si>
    <t>Frais de Compétition Aéromodélisme</t>
  </si>
  <si>
    <t>667 808,11</t>
  </si>
  <si>
    <t>70661</t>
  </si>
  <si>
    <t>608 694,29</t>
  </si>
  <si>
    <t>-608 694,29</t>
  </si>
  <si>
    <t>Modif Provisions de départ F-HLEM --&gt;  1089,05</t>
  </si>
  <si>
    <t xml:space="preserve">04 Fevrier </t>
  </si>
  <si>
    <t>Modif Provisions de départ F-HZAF --&gt;  1435,29</t>
  </si>
  <si>
    <t>Modif Provisions Gironde F-GREP --&gt; -6793, remarque SSA</t>
  </si>
  <si>
    <t>Modif Provisions Gironde 33AMP --&gt; 4068,61 oubli saisi janvier 2019</t>
  </si>
  <si>
    <t>Solde antérieur 146 392,2</t>
  </si>
  <si>
    <t>Provisions 2019 Marseille F-HCAS --&gt; 6738</t>
  </si>
  <si>
    <t>Provisions 2019 Tours-Blois F-HZAF --&gt; 6115,47</t>
  </si>
  <si>
    <t>F-HCAS</t>
  </si>
  <si>
    <t>?? 14552,5 ??</t>
  </si>
  <si>
    <t>Modif Provisions Toulouse  --&gt; Erreur saisie, inversion de chiffres 9638 , saisi 9368</t>
  </si>
  <si>
    <t>31ABR</t>
  </si>
  <si>
    <t>Nouveau solde après regularisation --&gt; 146 462</t>
  </si>
  <si>
    <t xml:space="preserve">ROBIN DR 400-160 </t>
  </si>
  <si>
    <t>CESSNA C172</t>
  </si>
  <si>
    <t xml:space="preserve">PA 28-181 ARCHER III </t>
  </si>
  <si>
    <t>PA28-181</t>
  </si>
  <si>
    <t>PA 28-181 ARCHER III</t>
  </si>
  <si>
    <t xml:space="preserve">ROBIN DR 400-180 </t>
  </si>
  <si>
    <t>TETRAS 912 CS</t>
  </si>
  <si>
    <t>IKARUS C42C</t>
  </si>
  <si>
    <t>45AOU</t>
  </si>
  <si>
    <t xml:space="preserve">SSA de Chartres-Orleans </t>
  </si>
  <si>
    <r>
      <t xml:space="preserve">SSA de Pays de Savoie - </t>
    </r>
    <r>
      <rPr>
        <b/>
        <i/>
        <sz val="10"/>
        <color rgb="FFFF0000"/>
        <rFont val="Arial"/>
        <family val="2"/>
      </rPr>
      <t>VENDU</t>
    </r>
  </si>
  <si>
    <r>
      <t xml:space="preserve">SSA de Nantes - ULM - </t>
    </r>
    <r>
      <rPr>
        <b/>
        <i/>
        <sz val="10"/>
        <color rgb="FFFF0000"/>
        <rFont val="Arial"/>
        <family val="2"/>
      </rPr>
      <t>VENDU</t>
    </r>
  </si>
  <si>
    <r>
      <t xml:space="preserve">SSA de Valence -  </t>
    </r>
    <r>
      <rPr>
        <b/>
        <i/>
        <sz val="10"/>
        <color rgb="FFFF0000"/>
        <rFont val="Arial"/>
        <family val="2"/>
      </rPr>
      <t>VENDU</t>
    </r>
  </si>
  <si>
    <t xml:space="preserve">SSA de Valence </t>
  </si>
  <si>
    <t>SSA de Tours-Blois</t>
  </si>
  <si>
    <t>SSA de Marseille</t>
  </si>
  <si>
    <r>
      <t>SSA d</t>
    </r>
    <r>
      <rPr>
        <sz val="12"/>
        <color theme="1"/>
        <rFont val="Calibri"/>
        <family val="2"/>
        <scheme val="minor"/>
      </rPr>
      <t>u Languedoc</t>
    </r>
  </si>
  <si>
    <t>SSA de Gironde</t>
  </si>
  <si>
    <r>
      <t xml:space="preserve">SSA de Champagne-Ardennes -  </t>
    </r>
    <r>
      <rPr>
        <b/>
        <i/>
        <sz val="10"/>
        <color rgb="FFFF0000"/>
        <rFont val="Arial"/>
        <family val="2"/>
      </rPr>
      <t>VENDU</t>
    </r>
  </si>
  <si>
    <t>SSA de Bourg En Bresse</t>
  </si>
  <si>
    <t>SSA de Toulouse - Vol à Voile</t>
  </si>
  <si>
    <t xml:space="preserve">SSA de Chartres-Orleans - ULM </t>
  </si>
  <si>
    <t>SSA</t>
  </si>
  <si>
    <t>Modèle</t>
  </si>
  <si>
    <t>Reintegration Provisions Finales Nationales</t>
  </si>
  <si>
    <t>Formation encadrement Ascensionnel</t>
  </si>
  <si>
    <t>Entretien et Réparations Ascencionnel</t>
  </si>
  <si>
    <t>Manifestations</t>
  </si>
  <si>
    <t>Recettes Stages Ascencionnel pour CCAS</t>
  </si>
  <si>
    <t>Prévision
2021</t>
  </si>
  <si>
    <t>Prévisio
2021</t>
  </si>
  <si>
    <t>Depenses 2021</t>
  </si>
  <si>
    <t>Prevision 2021</t>
  </si>
  <si>
    <t>Recettes 2021</t>
  </si>
  <si>
    <t>REALISATION 2021</t>
  </si>
  <si>
    <t>PREVISION 2021</t>
  </si>
  <si>
    <t>PROFESSIONALISATION</t>
  </si>
  <si>
    <t>INVESTISSEMENT</t>
  </si>
  <si>
    <t>ENTRETIEN / REPARATION</t>
  </si>
  <si>
    <t>PARTENARIAT CCAS/CMCAS</t>
  </si>
  <si>
    <t>PROVISIONS (HORS SSA)</t>
  </si>
  <si>
    <t>DESTINATION OD/AD</t>
  </si>
  <si>
    <t>Achat Equipements Treuil</t>
  </si>
  <si>
    <t>Primes d'Assurance Compagnies Extérieures (Treuil)</t>
  </si>
  <si>
    <t xml:space="preserve">Parachutisme :        </t>
  </si>
  <si>
    <t>Commun 2020</t>
  </si>
  <si>
    <t>Aeromodelisme 2020</t>
  </si>
  <si>
    <t>Parachutisme 2020</t>
  </si>
  <si>
    <t>Vol Libre 2020</t>
  </si>
  <si>
    <t>VM ULM 2020</t>
  </si>
  <si>
    <t>Vol à Voile 2020</t>
  </si>
  <si>
    <t>Dotation 2020</t>
  </si>
  <si>
    <t>Commun
2022</t>
  </si>
  <si>
    <t>Aeromodelisme
2022</t>
  </si>
  <si>
    <t>Parachutisme
2022</t>
  </si>
  <si>
    <t>VL - Paramoteur
2022</t>
  </si>
  <si>
    <t>VM - ULM
2022</t>
  </si>
  <si>
    <t>NET 2021</t>
  </si>
  <si>
    <t>DEPENSES 2021</t>
  </si>
  <si>
    <t>RECETTES 2021</t>
  </si>
  <si>
    <t>DOTATION CCAS 2021</t>
  </si>
  <si>
    <t>DOTATION 2022</t>
  </si>
  <si>
    <t>REALISATION 2022</t>
  </si>
  <si>
    <t>Prévision 2022</t>
  </si>
  <si>
    <t>Vol à Voile
2022</t>
  </si>
  <si>
    <t>PREVISION DE BUDGET 2024</t>
  </si>
  <si>
    <t xml:space="preserve">PREVISION BUDGETAIRE </t>
  </si>
  <si>
    <t>Projet de Budget 2024</t>
  </si>
  <si>
    <t>ANEG - Projet de Budget 2024 - V0</t>
  </si>
  <si>
    <t>DOTATION
2024</t>
  </si>
  <si>
    <t>REALISATION
2024</t>
  </si>
  <si>
    <t>Commun
2024</t>
  </si>
  <si>
    <t>Prévision
2024</t>
  </si>
  <si>
    <t>Aeromodelisme
2024</t>
  </si>
  <si>
    <t>Parachutisme
2024</t>
  </si>
  <si>
    <t>VL - Paramoteur
2024</t>
  </si>
  <si>
    <t>Prévisio
2024</t>
  </si>
  <si>
    <t>VM - ULM
2024</t>
  </si>
  <si>
    <t>Vol à Voil
2024</t>
  </si>
  <si>
    <t>NET 2024</t>
  </si>
  <si>
    <t>PREVISION DOTATION CCAS 2024</t>
  </si>
  <si>
    <t>PREVISIONS BUDGETAIRES 2024</t>
  </si>
  <si>
    <t>PREVISION 2024</t>
  </si>
  <si>
    <t>BUDGET 2024</t>
  </si>
  <si>
    <t>DEPENSES 2024</t>
  </si>
  <si>
    <t>RECETTES 2024</t>
  </si>
  <si>
    <t>DOTATION CCAS 2024</t>
  </si>
  <si>
    <t>Assemblée Générale 2025</t>
  </si>
  <si>
    <t>Manifestation 2025</t>
  </si>
  <si>
    <t>Provisions Rencontres 2025</t>
  </si>
  <si>
    <t>Provisions Soulac 2025</t>
  </si>
  <si>
    <t>Decembre 2024</t>
  </si>
  <si>
    <t>Cotisation Annuelle</t>
  </si>
  <si>
    <t>Compensation Aléas</t>
  </si>
  <si>
    <t>Frais bancaires Caisse d'Epargne</t>
  </si>
  <si>
    <t>Abonnement Zoom</t>
  </si>
  <si>
    <t>Besoin d'expertise</t>
  </si>
  <si>
    <t>Détails</t>
  </si>
  <si>
    <t>Satec - Avions + Aneg + Activités annuelles</t>
  </si>
  <si>
    <t>Assurance camion Opel Vivaro</t>
  </si>
  <si>
    <t>Assurance Planeurs - FFV</t>
  </si>
  <si>
    <t>Pour réparation planeurs - Investissement</t>
  </si>
  <si>
    <t>Frais moniteurs</t>
  </si>
  <si>
    <t>Frais techniques liés aux activités de stage</t>
  </si>
  <si>
    <t>Frais d'hebergement stagiaires - Aucune Aide ANEG</t>
  </si>
  <si>
    <t>6 Competiteurs planeurs (F3Q, F3F, F3K)</t>
  </si>
  <si>
    <t>1 Compétiteur</t>
  </si>
  <si>
    <t>Achat pour stage et competiteurs</t>
  </si>
  <si>
    <t>Materiel investissement + réparation et entretien</t>
  </si>
  <si>
    <t>Achat de machine</t>
  </si>
  <si>
    <t>Achat d'equipement remorque</t>
  </si>
  <si>
    <t>Prévison d'une AG Elective en presentiel</t>
  </si>
  <si>
    <t>Prévision de participation à Soulac</t>
  </si>
  <si>
    <t>Provision pour réparation</t>
  </si>
  <si>
    <t>Provision pour investissement de matériel  pour stage</t>
  </si>
  <si>
    <t>Provision pour réalisation d'activités</t>
  </si>
  <si>
    <t>Participation à la professionalisation des moniteurs ANEG</t>
  </si>
  <si>
    <t>Réalisation des Rencontres 2024 - Frais communs</t>
  </si>
  <si>
    <t>Frais de convoyage</t>
  </si>
  <si>
    <t>Participation Soulac 2024 - Frais communs</t>
  </si>
  <si>
    <t>Rassemblement Chauvigny - 2025</t>
  </si>
  <si>
    <t>Aide à l'obtention de brevet pilote</t>
  </si>
  <si>
    <t>Aide stage découverte local par SSA - 20 personnes</t>
  </si>
  <si>
    <t>Aide stage découverte local par SSA - 10 personnes</t>
  </si>
  <si>
    <t>Aide stage découverte local par SSA - 30 personnes</t>
  </si>
  <si>
    <t>Aide stage découverte local par SSA - 15 personnes</t>
  </si>
  <si>
    <t>Honoraire Annuel CYM developpement</t>
  </si>
  <si>
    <t>Frais d'affranchissement envoi materiel</t>
  </si>
  <si>
    <t>Frais d'affranchissement courrier</t>
  </si>
  <si>
    <t>Achats liés au fonctionnement des commissions et bureau</t>
  </si>
  <si>
    <t>Ancien - plus d'actualité à ce jour</t>
  </si>
  <si>
    <t>Affiche, communication</t>
  </si>
  <si>
    <t>Reunion du bureau directeur (4 pers)</t>
  </si>
  <si>
    <t>2 Reunions Physique CD (13 pers)</t>
  </si>
  <si>
    <t>Reunion physique annuelle de la commission</t>
  </si>
  <si>
    <t>2 reunions physiques de la commission (3 pers)</t>
  </si>
  <si>
    <t>Préparation d'activités nationales</t>
  </si>
  <si>
    <t>Rencontres des fédérations</t>
  </si>
  <si>
    <t>Rencontres CCAS et CMCAS</t>
  </si>
  <si>
    <t>Ré-incorporation de solde annuel négatif</t>
  </si>
  <si>
    <t>Achat de logiciel à destination des membres du bureau</t>
  </si>
  <si>
    <t>Logiciel Compable</t>
  </si>
  <si>
    <t>Honoraires - Moyenne sur 4 ans</t>
  </si>
  <si>
    <t>Reparation de matériel divers</t>
  </si>
  <si>
    <t>Frais de réparation et d'entretien</t>
  </si>
  <si>
    <t xml:space="preserve">Materiel investissement </t>
  </si>
  <si>
    <t>Frais de réparation et d'entretien hors frais technique stage</t>
  </si>
  <si>
    <t>Frais de réparation et d'entretien machines ANEG</t>
  </si>
  <si>
    <t>Convoyage pour activités CMCAS hors activités nationales</t>
  </si>
  <si>
    <t>Aide pour activité Corse pour Bénéficiaire</t>
  </si>
  <si>
    <t>Activité BRETAGNE CCAS Avion</t>
  </si>
  <si>
    <t>Aide pour activité Bretagne pour Bénéficiaire</t>
  </si>
  <si>
    <t>Réintégration solde positif année 2023</t>
  </si>
  <si>
    <t>700 adhérents en prévision 2024 - Cotisation 20 euros</t>
  </si>
  <si>
    <t>Aide fiinanciere attribuée par la FFAM suite bilan ou autre</t>
  </si>
  <si>
    <t>Interret créditeur - Compte rémunéré</t>
  </si>
  <si>
    <t>Recette suite location treuil</t>
  </si>
  <si>
    <t>Rentrée exceptionnele financière</t>
  </si>
  <si>
    <t>Reversement des primes d'assurances par les SSA</t>
  </si>
  <si>
    <t>Reversement des primes d'assurances machines par les SSA</t>
  </si>
  <si>
    <t>Reversement des primes de Fond Commun par les SSA</t>
  </si>
  <si>
    <t>Reversement des primes ANEPVV par les SSA</t>
  </si>
  <si>
    <t>Réintégration de primes provisionnées</t>
  </si>
  <si>
    <t>Versement des stagiaires</t>
  </si>
  <si>
    <t>Versement couvrant l'intégralité de l'hebergement</t>
  </si>
  <si>
    <t>Vente de matériel Aeromodélisme</t>
  </si>
  <si>
    <t>Revente de matériel</t>
  </si>
  <si>
    <t>Réintégration de provisions réalisées sur les années antérieures</t>
  </si>
  <si>
    <t>Intégration de provisions réalisées sur l'année N-1</t>
  </si>
  <si>
    <t xml:space="preserve">Intégration des provisions réalisée pour une machine </t>
  </si>
  <si>
    <t>Inscrition 130 personnes 200 euros</t>
  </si>
  <si>
    <t>Recette pour pratique d'activités par bénéficiaires</t>
  </si>
  <si>
    <t>Aide exceptionnelle de la part de CMCAS pour aléas</t>
  </si>
  <si>
    <t>Participation des SSA à l'entretien machine</t>
  </si>
  <si>
    <t>Réintégration des provisions constituées pour le VM</t>
  </si>
  <si>
    <t>DEPENSES par natures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</si>
</sst>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)\ _€_ ;_ * \(#,##0.00\)\ _€_ ;_ * &quot;-&quot;??_)\ _€_ ;_ @_ 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#,##0.00\ &quot;€&quot;"/>
    <numFmt numFmtId="168" formatCode="_ * #,##0.00_)\ [$€-1]_ ;_ * \(#,##0.00\)\ [$€-1]_ ;_ * &quot;-&quot;??_)\ [$€-1]_ ;_ @_ "/>
    <numFmt numFmtId="169" formatCode="#,##0.00\ [$€-1]_);\(#,##0.00\ [$€-1]\)"/>
    <numFmt numFmtId="170" formatCode="_-* #,##0.00\ [$€]_-;\-* #,##0.00\ [$€]_-;_-* &quot;-&quot;??\ [$€]_-;_-@_-"/>
    <numFmt numFmtId="171" formatCode="#,##0\ &quot;€&quot;"/>
    <numFmt numFmtId="172" formatCode="_-* #,##0.00\ [$€-40C]_-;\-* #,##0.00\ [$€-40C]_-;_-* &quot;-&quot;??\ [$€-40C]_-;_-@_-"/>
    <numFmt numFmtId="173" formatCode="#,##0.00_ ;\-#,##0.00\ "/>
    <numFmt numFmtId="174" formatCode="#,##0.00;\-#,##0.00;"/>
    <numFmt numFmtId="175" formatCode="0.00;\-0.00;"/>
    <numFmt numFmtId="176" formatCode="#,##0.0000000000000000000000000000000000"/>
    <numFmt numFmtId="177" formatCode="#,##0.00000000000000000000000000000000000"/>
  </numFmts>
  <fonts count="10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0"/>
      <color indexed="10"/>
      <name val="Arial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8"/>
      <name val="Calibri"/>
      <family val="2"/>
      <scheme val="minor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i/>
      <sz val="12"/>
      <name val="Arial"/>
      <family val="2"/>
    </font>
    <font>
      <b/>
      <i/>
      <sz val="10"/>
      <color rgb="FFFF0000"/>
      <name val="Arial"/>
      <family val="2"/>
    </font>
    <font>
      <sz val="8"/>
      <name val="Arial"/>
      <family val="2"/>
    </font>
    <font>
      <b/>
      <sz val="12"/>
      <color theme="5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1"/>
      <name val="Calibri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0"/>
      <color rgb="FF0000FF"/>
      <name val="Arial"/>
      <family val="2"/>
    </font>
    <font>
      <b/>
      <i/>
      <sz val="14"/>
      <color rgb="FFFF0000"/>
      <name val="Arial"/>
      <family val="2"/>
    </font>
    <font>
      <sz val="10"/>
      <color rgb="FF0000FF"/>
      <name val="Arial"/>
      <family val="2"/>
    </font>
    <font>
      <sz val="12"/>
      <color rgb="FF0000FF"/>
      <name val="Calibri"/>
      <family val="2"/>
      <scheme val="minor"/>
    </font>
    <font>
      <b/>
      <sz val="14"/>
      <color rgb="FF0000FF"/>
      <name val="Arial"/>
      <family val="2"/>
    </font>
    <font>
      <sz val="12"/>
      <color rgb="FFFF0000"/>
      <name val="Calibri"/>
      <family val="2"/>
      <scheme val="minor"/>
    </font>
    <font>
      <b/>
      <i/>
      <sz val="10"/>
      <color rgb="FF0000FF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i/>
      <sz val="10"/>
      <color rgb="FF0000FF"/>
      <name val="Arial"/>
      <family val="2"/>
    </font>
    <font>
      <b/>
      <sz val="16"/>
      <color rgb="FF0000FF"/>
      <name val="Arial"/>
      <family val="2"/>
    </font>
    <font>
      <sz val="14"/>
      <color rgb="FF0000FF"/>
      <name val="Arial"/>
      <family val="2"/>
    </font>
    <font>
      <i/>
      <sz val="14"/>
      <color rgb="FF0000FF"/>
      <name val="Arial"/>
      <family val="2"/>
    </font>
    <font>
      <b/>
      <sz val="9"/>
      <color rgb="FF0000FF"/>
      <name val="Arial"/>
      <family val="2"/>
    </font>
    <font>
      <b/>
      <sz val="20"/>
      <color rgb="FF0000FF"/>
      <name val="Arial"/>
      <family val="2"/>
    </font>
    <font>
      <b/>
      <sz val="18"/>
      <color rgb="FF0000FF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Tahoma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B050"/>
      <name val="Arial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Tahoma"/>
      <family val="2"/>
    </font>
    <font>
      <b/>
      <i/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sz val="10"/>
      <color rgb="FF00B050"/>
      <name val="Arial"/>
      <family val="2"/>
    </font>
    <font>
      <i/>
      <sz val="10"/>
      <color rgb="FF00B050"/>
      <name val="Arial"/>
      <family val="2"/>
    </font>
    <font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0000"/>
      <name val="Tahoma"/>
      <family val="2"/>
    </font>
    <font>
      <b/>
      <i/>
      <sz val="16"/>
      <name val="Arial"/>
      <family val="2"/>
    </font>
    <font>
      <i/>
      <sz val="12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8E"/>
        <bgColor indexed="11"/>
      </patternFill>
    </fill>
    <fill>
      <patternFill patternType="solid">
        <fgColor rgb="FF99FF8E"/>
        <bgColor indexed="64"/>
      </patternFill>
    </fill>
    <fill>
      <patternFill patternType="solid">
        <fgColor rgb="FF99FF8E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76FF6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DCDCD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6FF69"/>
        <bgColor rgb="FF000000"/>
      </patternFill>
    </fill>
  </fills>
  <borders count="2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dotted">
        <color auto="1"/>
      </top>
      <bottom style="dotted">
        <color auto="1"/>
      </bottom>
      <diagonal/>
    </border>
    <border>
      <left style="thick">
        <color rgb="FFFF0000"/>
      </left>
      <right style="thick">
        <color rgb="FFFF0000"/>
      </right>
      <top/>
      <bottom style="dotted">
        <color auto="1"/>
      </bottom>
      <diagonal/>
    </border>
    <border>
      <left style="thick">
        <color rgb="FFFF0000"/>
      </left>
      <right style="thick">
        <color rgb="FFFF0000"/>
      </right>
      <top style="dotted">
        <color auto="1"/>
      </top>
      <bottom/>
      <diagonal/>
    </border>
    <border>
      <left style="thick">
        <color rgb="FFFF0000"/>
      </left>
      <right style="thick">
        <color rgb="FFFF0000"/>
      </right>
      <top style="dotted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medium">
        <color auto="1"/>
      </top>
      <bottom style="thick">
        <color rgb="FFFF0000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rgb="FFFF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rgb="FFFF0000"/>
      </right>
      <top style="medium">
        <color auto="1"/>
      </top>
      <bottom style="thick">
        <color auto="1"/>
      </bottom>
      <diagonal/>
    </border>
    <border>
      <left style="thick">
        <color rgb="FFFF0000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rgb="FFFF0000"/>
      </left>
      <right style="thick">
        <color auto="1"/>
      </right>
      <top style="thick">
        <color auto="1"/>
      </top>
      <bottom/>
      <diagonal/>
    </border>
    <border>
      <left style="thick">
        <color rgb="FFFF0000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 style="thick">
        <color auto="1"/>
      </right>
      <top/>
      <bottom style="dotted">
        <color auto="1"/>
      </bottom>
      <diagonal/>
    </border>
    <border>
      <left style="thick">
        <color rgb="FFFF0000"/>
      </left>
      <right style="thick">
        <color auto="1"/>
      </right>
      <top style="dotted">
        <color auto="1"/>
      </top>
      <bottom/>
      <diagonal/>
    </border>
    <border>
      <left style="thick">
        <color rgb="FFFF0000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ck">
        <color rgb="FFFF0000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dotted">
        <color auto="1"/>
      </top>
      <bottom style="dotted">
        <color auto="1"/>
      </bottom>
      <diagonal/>
    </border>
    <border>
      <left style="thick">
        <color rgb="FFFF0000"/>
      </left>
      <right style="thick">
        <color auto="1"/>
      </right>
      <top style="dotted">
        <color theme="1"/>
      </top>
      <bottom style="dotted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 style="thin">
        <color auto="1"/>
      </top>
      <bottom style="thin">
        <color auto="1"/>
      </bottom>
      <diagonal/>
    </border>
    <border>
      <left style="thick">
        <color rgb="FF0000FF"/>
      </left>
      <right style="thick">
        <color rgb="FF0000FF"/>
      </right>
      <top/>
      <bottom style="dotted">
        <color auto="1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dotted">
        <color auto="1"/>
      </top>
      <bottom style="dotted">
        <color auto="1"/>
      </bottom>
      <diagonal/>
    </border>
    <border>
      <left style="thick">
        <color rgb="FF0000FF"/>
      </left>
      <right style="thick">
        <color rgb="FF0000FF"/>
      </right>
      <top style="thin">
        <color auto="1"/>
      </top>
      <bottom style="medium">
        <color auto="1"/>
      </bottom>
      <diagonal/>
    </border>
    <border>
      <left style="thick">
        <color rgb="FF0000FF"/>
      </left>
      <right style="thick">
        <color rgb="FF0000FF"/>
      </right>
      <top style="medium">
        <color auto="1"/>
      </top>
      <bottom style="thin">
        <color auto="1"/>
      </bottom>
      <diagonal/>
    </border>
    <border>
      <left style="thick">
        <color rgb="FF0000FF"/>
      </left>
      <right style="thick">
        <color rgb="FF0000FF"/>
      </right>
      <top style="dotted">
        <color auto="1"/>
      </top>
      <bottom style="thin">
        <color auto="1"/>
      </bottom>
      <diagonal/>
    </border>
    <border>
      <left style="thick">
        <color rgb="FF0000FF"/>
      </left>
      <right style="thick">
        <color rgb="FF0000FF"/>
      </right>
      <top style="dotted">
        <color auto="1"/>
      </top>
      <bottom style="medium">
        <color auto="1"/>
      </bottom>
      <diagonal/>
    </border>
    <border>
      <left style="thick">
        <color rgb="FF0000FF"/>
      </left>
      <right style="thick">
        <color rgb="FF0000FF"/>
      </right>
      <top style="medium">
        <color auto="1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medium">
        <color auto="1"/>
      </top>
      <bottom/>
      <diagonal/>
    </border>
    <border>
      <left style="thick">
        <color auto="1"/>
      </left>
      <right style="thick">
        <color rgb="FFFF0000"/>
      </right>
      <top style="thick">
        <color auto="1"/>
      </top>
      <bottom/>
      <diagonal/>
    </border>
    <border>
      <left style="thick">
        <color auto="1"/>
      </left>
      <right style="thick">
        <color rgb="FFFF0000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rgb="FFFF0000"/>
      </right>
      <top/>
      <bottom style="dotted">
        <color auto="1"/>
      </bottom>
      <diagonal/>
    </border>
    <border>
      <left style="thick">
        <color auto="1"/>
      </left>
      <right style="thick">
        <color rgb="FFFF0000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rgb="FFFF0000"/>
      </right>
      <top style="dotted">
        <color auto="1"/>
      </top>
      <bottom/>
      <diagonal/>
    </border>
    <border>
      <left style="thick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/>
      <bottom style="dotted">
        <color auto="1"/>
      </bottom>
      <diagonal/>
    </border>
    <border>
      <left/>
      <right style="thick">
        <color rgb="FFFF0000"/>
      </right>
      <top style="dotted">
        <color auto="1"/>
      </top>
      <bottom style="dotted">
        <color auto="1"/>
      </bottom>
      <diagonal/>
    </border>
    <border>
      <left/>
      <right style="thick">
        <color rgb="FFFF0000"/>
      </right>
      <top style="thin">
        <color auto="1"/>
      </top>
      <bottom style="medium">
        <color auto="1"/>
      </bottom>
      <diagonal/>
    </border>
    <border>
      <left/>
      <right style="thick">
        <color rgb="FFFF0000"/>
      </right>
      <top style="medium">
        <color auto="1"/>
      </top>
      <bottom style="thick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auto="1"/>
      </top>
      <bottom style="thin">
        <color auto="1"/>
      </bottom>
      <diagonal/>
    </border>
    <border>
      <left/>
      <right style="thick">
        <color rgb="FFFF0000"/>
      </right>
      <top style="dotted">
        <color auto="1"/>
      </top>
      <bottom style="thin">
        <color auto="1"/>
      </bottom>
      <diagonal/>
    </border>
    <border>
      <left/>
      <right style="thick">
        <color rgb="FFFF0000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66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/>
    <xf numFmtId="170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43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1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18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7" fontId="20" fillId="2" borderId="0" xfId="0" applyNumberFormat="1" applyFont="1" applyFill="1" applyAlignment="1">
      <alignment horizontal="center" vertical="center"/>
    </xf>
    <xf numFmtId="0" fontId="2" fillId="12" borderId="0" xfId="0" applyFont="1" applyFill="1"/>
    <xf numFmtId="0" fontId="9" fillId="2" borderId="0" xfId="0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0" fontId="3" fillId="14" borderId="0" xfId="0" applyFont="1" applyFill="1" applyAlignment="1">
      <alignment vertical="center"/>
    </xf>
    <xf numFmtId="167" fontId="4" fillId="14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8" fillId="0" borderId="15" xfId="0" applyFont="1" applyBorder="1"/>
    <xf numFmtId="0" fontId="28" fillId="15" borderId="15" xfId="0" applyFont="1" applyFill="1" applyBorder="1" applyAlignment="1">
      <alignment horizontal="right"/>
    </xf>
    <xf numFmtId="0" fontId="28" fillId="11" borderId="15" xfId="0" applyFont="1" applyFill="1" applyBorder="1" applyAlignment="1">
      <alignment horizontal="right"/>
    </xf>
    <xf numFmtId="0" fontId="28" fillId="0" borderId="18" xfId="0" applyFont="1" applyBorder="1"/>
    <xf numFmtId="0" fontId="28" fillId="0" borderId="16" xfId="0" applyFont="1" applyBorder="1"/>
    <xf numFmtId="0" fontId="28" fillId="2" borderId="0" xfId="0" applyFont="1" applyFill="1" applyAlignment="1">
      <alignment horizontal="right"/>
    </xf>
    <xf numFmtId="167" fontId="28" fillId="2" borderId="0" xfId="0" applyNumberFormat="1" applyFont="1" applyFill="1"/>
    <xf numFmtId="167" fontId="2" fillId="2" borderId="0" xfId="0" applyNumberFormat="1" applyFont="1" applyFill="1" applyAlignment="1">
      <alignment vertical="center"/>
    </xf>
    <xf numFmtId="167" fontId="14" fillId="2" borderId="37" xfId="0" applyNumberFormat="1" applyFont="1" applyFill="1" applyBorder="1" applyAlignment="1">
      <alignment horizontal="center" vertical="center"/>
    </xf>
    <xf numFmtId="167" fontId="15" fillId="2" borderId="2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6" fillId="0" borderId="20" xfId="0" applyFont="1" applyBorder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167" fontId="27" fillId="4" borderId="87" xfId="0" applyNumberFormat="1" applyFont="1" applyFill="1" applyBorder="1" applyAlignment="1">
      <alignment horizontal="center" vertical="center"/>
    </xf>
    <xf numFmtId="167" fontId="27" fillId="4" borderId="88" xfId="0" applyNumberFormat="1" applyFont="1" applyFill="1" applyBorder="1" applyAlignment="1">
      <alignment horizontal="center" vertical="center"/>
    </xf>
    <xf numFmtId="167" fontId="26" fillId="4" borderId="90" xfId="0" applyNumberFormat="1" applyFont="1" applyFill="1" applyBorder="1" applyAlignment="1">
      <alignment horizontal="center" vertical="center"/>
    </xf>
    <xf numFmtId="167" fontId="26" fillId="4" borderId="91" xfId="0" applyNumberFormat="1" applyFont="1" applyFill="1" applyBorder="1" applyAlignment="1">
      <alignment horizontal="center" vertical="center"/>
    </xf>
    <xf numFmtId="167" fontId="14" fillId="16" borderId="32" xfId="0" applyNumberFormat="1" applyFont="1" applyFill="1" applyBorder="1" applyAlignment="1">
      <alignment horizontal="center" vertical="center"/>
    </xf>
    <xf numFmtId="167" fontId="14" fillId="16" borderId="31" xfId="0" applyNumberFormat="1" applyFont="1" applyFill="1" applyBorder="1" applyAlignment="1">
      <alignment horizontal="center" vertical="center"/>
    </xf>
    <xf numFmtId="167" fontId="14" fillId="16" borderId="13" xfId="0" applyNumberFormat="1" applyFont="1" applyFill="1" applyBorder="1" applyAlignment="1">
      <alignment horizontal="center" vertical="center"/>
    </xf>
    <xf numFmtId="167" fontId="2" fillId="16" borderId="32" xfId="0" applyNumberFormat="1" applyFont="1" applyFill="1" applyBorder="1" applyAlignment="1">
      <alignment horizontal="center" vertical="center"/>
    </xf>
    <xf numFmtId="167" fontId="2" fillId="4" borderId="35" xfId="0" applyNumberFormat="1" applyFont="1" applyFill="1" applyBorder="1" applyAlignment="1">
      <alignment horizontal="center" vertical="center"/>
    </xf>
    <xf numFmtId="167" fontId="20" fillId="4" borderId="93" xfId="0" applyNumberFormat="1" applyFont="1" applyFill="1" applyBorder="1" applyAlignment="1">
      <alignment horizontal="center" vertical="center"/>
    </xf>
    <xf numFmtId="167" fontId="27" fillId="4" borderId="28" xfId="0" applyNumberFormat="1" applyFont="1" applyFill="1" applyBorder="1" applyAlignment="1">
      <alignment horizontal="center" vertical="center"/>
    </xf>
    <xf numFmtId="167" fontId="26" fillId="4" borderId="94" xfId="0" applyNumberFormat="1" applyFont="1" applyFill="1" applyBorder="1" applyAlignment="1">
      <alignment horizontal="center" vertical="center"/>
    </xf>
    <xf numFmtId="167" fontId="31" fillId="4" borderId="44" xfId="0" applyNumberFormat="1" applyFont="1" applyFill="1" applyBorder="1" applyAlignment="1">
      <alignment horizontal="center" vertical="center"/>
    </xf>
    <xf numFmtId="167" fontId="12" fillId="4" borderId="43" xfId="0" applyNumberFormat="1" applyFont="1" applyFill="1" applyBorder="1" applyAlignment="1">
      <alignment horizontal="center" vertical="center"/>
    </xf>
    <xf numFmtId="167" fontId="27" fillId="4" borderId="30" xfId="0" applyNumberFormat="1" applyFont="1" applyFill="1" applyBorder="1" applyAlignment="1">
      <alignment horizontal="center" vertical="center"/>
    </xf>
    <xf numFmtId="0" fontId="12" fillId="18" borderId="48" xfId="0" applyFont="1" applyFill="1" applyBorder="1" applyAlignment="1">
      <alignment horizontal="center" vertical="center" wrapText="1"/>
    </xf>
    <xf numFmtId="0" fontId="27" fillId="18" borderId="96" xfId="0" applyFont="1" applyFill="1" applyBorder="1" applyAlignment="1">
      <alignment horizontal="center" vertical="center" wrapText="1"/>
    </xf>
    <xf numFmtId="167" fontId="4" fillId="18" borderId="93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167" fontId="28" fillId="6" borderId="19" xfId="0" applyNumberFormat="1" applyFont="1" applyFill="1" applyBorder="1" applyAlignment="1">
      <alignment horizontal="center"/>
    </xf>
    <xf numFmtId="167" fontId="28" fillId="6" borderId="12" xfId="0" applyNumberFormat="1" applyFont="1" applyFill="1" applyBorder="1" applyAlignment="1">
      <alignment horizontal="center"/>
    </xf>
    <xf numFmtId="167" fontId="28" fillId="15" borderId="11" xfId="0" applyNumberFormat="1" applyFont="1" applyFill="1" applyBorder="1" applyAlignment="1">
      <alignment horizontal="center"/>
    </xf>
    <xf numFmtId="167" fontId="28" fillId="6" borderId="11" xfId="0" applyNumberFormat="1" applyFont="1" applyFill="1" applyBorder="1" applyAlignment="1">
      <alignment horizontal="center"/>
    </xf>
    <xf numFmtId="167" fontId="28" fillId="11" borderId="11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7" fontId="27" fillId="7" borderId="25" xfId="0" applyNumberFormat="1" applyFont="1" applyFill="1" applyBorder="1" applyAlignment="1">
      <alignment horizontal="center" vertical="center"/>
    </xf>
    <xf numFmtId="167" fontId="12" fillId="7" borderId="38" xfId="0" applyNumberFormat="1" applyFont="1" applyFill="1" applyBorder="1" applyAlignment="1">
      <alignment horizontal="center" vertical="center"/>
    </xf>
    <xf numFmtId="167" fontId="2" fillId="7" borderId="31" xfId="0" applyNumberFormat="1" applyFont="1" applyFill="1" applyBorder="1" applyAlignment="1">
      <alignment horizontal="center" vertical="center"/>
    </xf>
    <xf numFmtId="167" fontId="12" fillId="7" borderId="72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167" fontId="12" fillId="2" borderId="25" xfId="0" applyNumberFormat="1" applyFont="1" applyFill="1" applyBorder="1" applyAlignment="1">
      <alignment horizontal="center" vertical="center"/>
    </xf>
    <xf numFmtId="167" fontId="2" fillId="16" borderId="31" xfId="0" applyNumberFormat="1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right" vertical="center"/>
    </xf>
    <xf numFmtId="167" fontId="16" fillId="16" borderId="31" xfId="0" applyNumberFormat="1" applyFont="1" applyFill="1" applyBorder="1" applyAlignment="1">
      <alignment horizontal="right" vertical="center"/>
    </xf>
    <xf numFmtId="167" fontId="17" fillId="2" borderId="25" xfId="0" applyNumberFormat="1" applyFont="1" applyFill="1" applyBorder="1" applyAlignment="1">
      <alignment horizontal="center" vertical="center"/>
    </xf>
    <xf numFmtId="167" fontId="16" fillId="16" borderId="31" xfId="0" applyNumberFormat="1" applyFont="1" applyFill="1" applyBorder="1" applyAlignment="1">
      <alignment horizontal="center" vertical="center"/>
    </xf>
    <xf numFmtId="167" fontId="27" fillId="7" borderId="72" xfId="0" applyNumberFormat="1" applyFont="1" applyFill="1" applyBorder="1" applyAlignment="1">
      <alignment horizontal="center" vertical="center"/>
    </xf>
    <xf numFmtId="167" fontId="27" fillId="7" borderId="7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167" fontId="12" fillId="2" borderId="24" xfId="0" applyNumberFormat="1" applyFont="1" applyFill="1" applyBorder="1" applyAlignment="1">
      <alignment horizontal="center" vertical="center"/>
    </xf>
    <xf numFmtId="167" fontId="2" fillId="16" borderId="13" xfId="0" applyNumberFormat="1" applyFont="1" applyFill="1" applyBorder="1" applyAlignment="1">
      <alignment horizontal="center" vertical="center"/>
    </xf>
    <xf numFmtId="167" fontId="16" fillId="2" borderId="25" xfId="0" applyNumberFormat="1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horizontal="right" vertical="center"/>
    </xf>
    <xf numFmtId="167" fontId="16" fillId="2" borderId="24" xfId="0" applyNumberFormat="1" applyFont="1" applyFill="1" applyBorder="1" applyAlignment="1">
      <alignment horizontal="right" vertical="center"/>
    </xf>
    <xf numFmtId="167" fontId="17" fillId="2" borderId="24" xfId="0" applyNumberFormat="1" applyFont="1" applyFill="1" applyBorder="1" applyAlignment="1">
      <alignment horizontal="right" vertical="center"/>
    </xf>
    <xf numFmtId="167" fontId="16" fillId="16" borderId="13" xfId="0" applyNumberFormat="1" applyFont="1" applyFill="1" applyBorder="1" applyAlignment="1">
      <alignment horizontal="right" vertical="center"/>
    </xf>
    <xf numFmtId="167" fontId="15" fillId="2" borderId="24" xfId="0" applyNumberFormat="1" applyFont="1" applyFill="1" applyBorder="1" applyAlignment="1">
      <alignment horizontal="center" vertical="center"/>
    </xf>
    <xf numFmtId="167" fontId="15" fillId="2" borderId="25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51" xfId="0" applyFont="1" applyFill="1" applyBorder="1" applyAlignment="1">
      <alignment horizontal="right" vertical="center"/>
    </xf>
    <xf numFmtId="167" fontId="15" fillId="2" borderId="24" xfId="0" applyNumberFormat="1" applyFont="1" applyFill="1" applyBorder="1" applyAlignment="1">
      <alignment horizontal="right" vertical="center"/>
    </xf>
    <xf numFmtId="167" fontId="14" fillId="16" borderId="13" xfId="0" applyNumberFormat="1" applyFont="1" applyFill="1" applyBorder="1" applyAlignment="1">
      <alignment horizontal="right" vertical="center"/>
    </xf>
    <xf numFmtId="0" fontId="16" fillId="2" borderId="52" xfId="0" applyFont="1" applyFill="1" applyBorder="1" applyAlignment="1">
      <alignment horizontal="right" vertical="center"/>
    </xf>
    <xf numFmtId="167" fontId="17" fillId="2" borderId="26" xfId="0" applyNumberFormat="1" applyFont="1" applyFill="1" applyBorder="1" applyAlignment="1">
      <alignment horizontal="right" vertical="center"/>
    </xf>
    <xf numFmtId="167" fontId="16" fillId="16" borderId="32" xfId="0" applyNumberFormat="1" applyFont="1" applyFill="1" applyBorder="1" applyAlignment="1">
      <alignment horizontal="right" vertical="center"/>
    </xf>
    <xf numFmtId="167" fontId="27" fillId="7" borderId="24" xfId="0" applyNumberFormat="1" applyFont="1" applyFill="1" applyBorder="1" applyAlignment="1">
      <alignment horizontal="center" vertical="center"/>
    </xf>
    <xf numFmtId="167" fontId="2" fillId="7" borderId="13" xfId="0" applyNumberFormat="1" applyFont="1" applyFill="1" applyBorder="1" applyAlignment="1">
      <alignment horizontal="center" vertical="center"/>
    </xf>
    <xf numFmtId="167" fontId="27" fillId="7" borderId="75" xfId="0" applyNumberFormat="1" applyFont="1" applyFill="1" applyBorder="1" applyAlignment="1">
      <alignment horizontal="center" vertical="center"/>
    </xf>
    <xf numFmtId="167" fontId="27" fillId="7" borderId="76" xfId="0" applyNumberFormat="1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vertical="center"/>
    </xf>
    <xf numFmtId="167" fontId="15" fillId="2" borderId="26" xfId="0" applyNumberFormat="1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vertical="center"/>
    </xf>
    <xf numFmtId="167" fontId="15" fillId="2" borderId="27" xfId="0" applyNumberFormat="1" applyFont="1" applyFill="1" applyBorder="1" applyAlignment="1">
      <alignment horizontal="center" vertical="center"/>
    </xf>
    <xf numFmtId="167" fontId="14" fillId="16" borderId="14" xfId="0" applyNumberFormat="1" applyFont="1" applyFill="1" applyBorder="1" applyAlignment="1">
      <alignment horizontal="center" vertical="center"/>
    </xf>
    <xf numFmtId="167" fontId="12" fillId="4" borderId="41" xfId="0" applyNumberFormat="1" applyFont="1" applyFill="1" applyBorder="1" applyAlignment="1">
      <alignment horizontal="center" vertical="center"/>
    </xf>
    <xf numFmtId="167" fontId="2" fillId="4" borderId="33" xfId="0" applyNumberFormat="1" applyFont="1" applyFill="1" applyBorder="1" applyAlignment="1">
      <alignment horizontal="center" vertical="center"/>
    </xf>
    <xf numFmtId="167" fontId="27" fillId="4" borderId="70" xfId="0" applyNumberFormat="1" applyFont="1" applyFill="1" applyBorder="1" applyAlignment="1">
      <alignment horizontal="center" vertical="center"/>
    </xf>
    <xf numFmtId="167" fontId="27" fillId="4" borderId="11" xfId="0" applyNumberFormat="1" applyFont="1" applyFill="1" applyBorder="1" applyAlignment="1">
      <alignment horizontal="center" vertical="center"/>
    </xf>
    <xf numFmtId="167" fontId="12" fillId="7" borderId="37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168" fontId="2" fillId="7" borderId="3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4" fillId="2" borderId="54" xfId="0" applyFont="1" applyFill="1" applyBorder="1" applyAlignment="1">
      <alignment vertical="center"/>
    </xf>
    <xf numFmtId="167" fontId="14" fillId="16" borderId="0" xfId="0" applyNumberFormat="1" applyFont="1" applyFill="1" applyAlignment="1">
      <alignment horizontal="center" vertical="center"/>
    </xf>
    <xf numFmtId="0" fontId="14" fillId="2" borderId="55" xfId="0" applyFont="1" applyFill="1" applyBorder="1" applyAlignment="1">
      <alignment vertical="center"/>
    </xf>
    <xf numFmtId="167" fontId="15" fillId="2" borderId="29" xfId="0" applyNumberFormat="1" applyFont="1" applyFill="1" applyBorder="1" applyAlignment="1">
      <alignment horizontal="center" vertical="center"/>
    </xf>
    <xf numFmtId="167" fontId="14" fillId="16" borderId="34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left" vertical="center"/>
    </xf>
    <xf numFmtId="167" fontId="2" fillId="16" borderId="14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16" fillId="2" borderId="54" xfId="0" applyFont="1" applyFill="1" applyBorder="1" applyAlignment="1">
      <alignment horizontal="right" vertical="center"/>
    </xf>
    <xf numFmtId="167" fontId="17" fillId="2" borderId="23" xfId="0" applyNumberFormat="1" applyFont="1" applyFill="1" applyBorder="1" applyAlignment="1">
      <alignment horizontal="right" vertical="center"/>
    </xf>
    <xf numFmtId="167" fontId="16" fillId="16" borderId="0" xfId="0" applyNumberFormat="1" applyFont="1" applyFill="1" applyAlignment="1">
      <alignment horizontal="right" vertical="center"/>
    </xf>
    <xf numFmtId="0" fontId="2" fillId="2" borderId="52" xfId="0" applyFont="1" applyFill="1" applyBorder="1" applyAlignment="1">
      <alignment vertical="center"/>
    </xf>
    <xf numFmtId="167" fontId="12" fillId="2" borderId="26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0" fontId="2" fillId="1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7" fontId="14" fillId="6" borderId="61" xfId="0" applyNumberFormat="1" applyFont="1" applyFill="1" applyBorder="1" applyAlignment="1">
      <alignment vertical="center"/>
    </xf>
    <xf numFmtId="167" fontId="15" fillId="6" borderId="97" xfId="0" applyNumberFormat="1" applyFont="1" applyFill="1" applyBorder="1" applyAlignment="1">
      <alignment vertical="center"/>
    </xf>
    <xf numFmtId="167" fontId="14" fillId="6" borderId="104" xfId="0" applyNumberFormat="1" applyFont="1" applyFill="1" applyBorder="1" applyAlignment="1">
      <alignment vertical="center"/>
    </xf>
    <xf numFmtId="167" fontId="2" fillId="13" borderId="98" xfId="0" applyNumberFormat="1" applyFont="1" applyFill="1" applyBorder="1" applyAlignment="1">
      <alignment horizontal="center" vertical="center"/>
    </xf>
    <xf numFmtId="167" fontId="14" fillId="16" borderId="95" xfId="0" applyNumberFormat="1" applyFont="1" applyFill="1" applyBorder="1" applyAlignment="1">
      <alignment horizontal="center" vertical="center"/>
    </xf>
    <xf numFmtId="167" fontId="16" fillId="16" borderId="98" xfId="0" applyNumberFormat="1" applyFont="1" applyFill="1" applyBorder="1" applyAlignment="1">
      <alignment horizontal="right" vertical="center"/>
    </xf>
    <xf numFmtId="167" fontId="2" fillId="13" borderId="37" xfId="0" applyNumberFormat="1" applyFont="1" applyFill="1" applyBorder="1" applyAlignment="1">
      <alignment horizontal="center" vertical="center"/>
    </xf>
    <xf numFmtId="167" fontId="2" fillId="16" borderId="95" xfId="0" applyNumberFormat="1" applyFont="1" applyFill="1" applyBorder="1" applyAlignment="1">
      <alignment horizontal="center" vertical="center"/>
    </xf>
    <xf numFmtId="167" fontId="12" fillId="2" borderId="75" xfId="0" applyNumberFormat="1" applyFont="1" applyFill="1" applyBorder="1" applyAlignment="1">
      <alignment horizontal="center" vertical="center"/>
    </xf>
    <xf numFmtId="167" fontId="14" fillId="16" borderId="98" xfId="0" applyNumberFormat="1" applyFont="1" applyFill="1" applyBorder="1" applyAlignment="1">
      <alignment horizontal="center" vertical="center"/>
    </xf>
    <xf numFmtId="167" fontId="14" fillId="16" borderId="99" xfId="0" applyNumberFormat="1" applyFont="1" applyFill="1" applyBorder="1" applyAlignment="1">
      <alignment horizontal="center" vertical="center"/>
    </xf>
    <xf numFmtId="167" fontId="2" fillId="13" borderId="95" xfId="0" applyNumberFormat="1" applyFont="1" applyFill="1" applyBorder="1" applyAlignment="1">
      <alignment horizontal="center" vertical="center"/>
    </xf>
    <xf numFmtId="167" fontId="14" fillId="6" borderId="41" xfId="0" applyNumberFormat="1" applyFont="1" applyFill="1" applyBorder="1" applyAlignment="1">
      <alignment horizontal="center" vertical="center"/>
    </xf>
    <xf numFmtId="167" fontId="14" fillId="6" borderId="100" xfId="0" applyNumberFormat="1" applyFont="1" applyFill="1" applyBorder="1" applyAlignment="1">
      <alignment horizontal="center" vertical="center"/>
    </xf>
    <xf numFmtId="167" fontId="2" fillId="0" borderId="101" xfId="0" applyNumberFormat="1" applyFont="1" applyBorder="1" applyAlignment="1">
      <alignment vertical="center"/>
    </xf>
    <xf numFmtId="0" fontId="2" fillId="21" borderId="0" xfId="0" applyFont="1" applyFill="1"/>
    <xf numFmtId="0" fontId="9" fillId="21" borderId="0" xfId="0" applyFont="1" applyFill="1" applyAlignment="1">
      <alignment horizontal="center" vertical="center"/>
    </xf>
    <xf numFmtId="167" fontId="4" fillId="21" borderId="0" xfId="0" applyNumberFormat="1" applyFont="1" applyFill="1" applyAlignment="1">
      <alignment horizontal="center" vertical="center"/>
    </xf>
    <xf numFmtId="167" fontId="20" fillId="21" borderId="0" xfId="0" applyNumberFormat="1" applyFont="1" applyFill="1" applyAlignment="1">
      <alignment horizontal="center" vertical="center"/>
    </xf>
    <xf numFmtId="167" fontId="32" fillId="2" borderId="11" xfId="0" applyNumberFormat="1" applyFont="1" applyFill="1" applyBorder="1" applyAlignment="1">
      <alignment horizontal="center" vertical="center"/>
    </xf>
    <xf numFmtId="167" fontId="4" fillId="2" borderId="11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67" fontId="20" fillId="2" borderId="11" xfId="0" applyNumberFormat="1" applyFont="1" applyFill="1" applyBorder="1" applyAlignment="1">
      <alignment horizontal="center" vertical="center"/>
    </xf>
    <xf numFmtId="0" fontId="28" fillId="20" borderId="11" xfId="0" applyFont="1" applyFill="1" applyBorder="1" applyAlignment="1">
      <alignment horizontal="center" vertical="center"/>
    </xf>
    <xf numFmtId="167" fontId="28" fillId="20" borderId="11" xfId="0" applyNumberFormat="1" applyFont="1" applyFill="1" applyBorder="1" applyAlignment="1">
      <alignment horizontal="center" vertical="center"/>
    </xf>
    <xf numFmtId="167" fontId="33" fillId="20" borderId="11" xfId="0" applyNumberFormat="1" applyFont="1" applyFill="1" applyBorder="1" applyAlignment="1">
      <alignment horizontal="center" vertical="center"/>
    </xf>
    <xf numFmtId="167" fontId="2" fillId="0" borderId="38" xfId="0" applyNumberFormat="1" applyFont="1" applyBorder="1" applyAlignment="1">
      <alignment horizontal="center" vertical="center"/>
    </xf>
    <xf numFmtId="167" fontId="16" fillId="0" borderId="37" xfId="0" applyNumberFormat="1" applyFont="1" applyBorder="1" applyAlignment="1">
      <alignment horizontal="right" vertical="center"/>
    </xf>
    <xf numFmtId="167" fontId="16" fillId="0" borderId="38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14" fillId="0" borderId="37" xfId="0" applyNumberFormat="1" applyFont="1" applyBorder="1" applyAlignment="1">
      <alignment horizontal="center" vertical="center"/>
    </xf>
    <xf numFmtId="167" fontId="14" fillId="0" borderId="38" xfId="0" applyNumberFormat="1" applyFont="1" applyBorder="1" applyAlignment="1">
      <alignment horizontal="center" vertical="center"/>
    </xf>
    <xf numFmtId="167" fontId="14" fillId="0" borderId="37" xfId="0" applyNumberFormat="1" applyFont="1" applyBorder="1" applyAlignment="1">
      <alignment horizontal="right" vertical="center"/>
    </xf>
    <xf numFmtId="167" fontId="16" fillId="0" borderId="39" xfId="0" applyNumberFormat="1" applyFont="1" applyBorder="1" applyAlignment="1">
      <alignment horizontal="right" vertical="center"/>
    </xf>
    <xf numFmtId="167" fontId="14" fillId="0" borderId="39" xfId="0" applyNumberFormat="1" applyFont="1" applyBorder="1" applyAlignment="1">
      <alignment horizontal="center" vertical="center"/>
    </xf>
    <xf numFmtId="167" fontId="14" fillId="0" borderId="40" xfId="0" applyNumberFormat="1" applyFont="1" applyBorder="1" applyAlignment="1">
      <alignment horizontal="center" vertical="center"/>
    </xf>
    <xf numFmtId="167" fontId="14" fillId="0" borderId="36" xfId="0" applyNumberFormat="1" applyFont="1" applyBorder="1" applyAlignment="1">
      <alignment horizontal="center" vertical="center"/>
    </xf>
    <xf numFmtId="167" fontId="12" fillId="0" borderId="37" xfId="0" applyNumberFormat="1" applyFont="1" applyBorder="1" applyAlignment="1">
      <alignment horizontal="center" vertical="center"/>
    </xf>
    <xf numFmtId="167" fontId="14" fillId="0" borderId="42" xfId="0" applyNumberFormat="1" applyFont="1" applyBorder="1" applyAlignment="1">
      <alignment horizontal="center" vertical="center"/>
    </xf>
    <xf numFmtId="167" fontId="19" fillId="0" borderId="37" xfId="0" applyNumberFormat="1" applyFont="1" applyBorder="1" applyAlignment="1">
      <alignment horizontal="center" vertical="center"/>
    </xf>
    <xf numFmtId="167" fontId="2" fillId="0" borderId="40" xfId="0" applyNumberFormat="1" applyFont="1" applyBorder="1" applyAlignment="1">
      <alignment horizontal="center" vertical="center"/>
    </xf>
    <xf numFmtId="167" fontId="16" fillId="0" borderId="38" xfId="0" applyNumberFormat="1" applyFont="1" applyBorder="1" applyAlignment="1">
      <alignment horizontal="right" vertical="center"/>
    </xf>
    <xf numFmtId="167" fontId="16" fillId="0" borderId="36" xfId="0" applyNumberFormat="1" applyFont="1" applyBorder="1" applyAlignment="1">
      <alignment horizontal="right" vertical="center"/>
    </xf>
    <xf numFmtId="167" fontId="2" fillId="0" borderId="39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167" fontId="22" fillId="0" borderId="37" xfId="0" applyNumberFormat="1" applyFont="1" applyBorder="1" applyAlignment="1">
      <alignment horizontal="center" vertical="center"/>
    </xf>
    <xf numFmtId="167" fontId="0" fillId="0" borderId="36" xfId="0" applyNumberFormat="1" applyBorder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67" fontId="32" fillId="0" borderId="11" xfId="0" applyNumberFormat="1" applyFont="1" applyBorder="1" applyAlignment="1">
      <alignment horizontal="center" vertical="center"/>
    </xf>
    <xf numFmtId="167" fontId="20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7" fontId="28" fillId="0" borderId="19" xfId="0" applyNumberFormat="1" applyFont="1" applyBorder="1" applyAlignment="1">
      <alignment horizontal="center"/>
    </xf>
    <xf numFmtId="167" fontId="28" fillId="0" borderId="12" xfId="0" applyNumberFormat="1" applyFont="1" applyBorder="1" applyAlignment="1">
      <alignment horizontal="center"/>
    </xf>
    <xf numFmtId="167" fontId="28" fillId="0" borderId="11" xfId="0" applyNumberFormat="1" applyFont="1" applyBorder="1" applyAlignment="1">
      <alignment horizontal="center"/>
    </xf>
    <xf numFmtId="167" fontId="14" fillId="6" borderId="41" xfId="0" applyNumberFormat="1" applyFont="1" applyFill="1" applyBorder="1" applyAlignment="1">
      <alignment vertical="center"/>
    </xf>
    <xf numFmtId="167" fontId="15" fillId="6" borderId="28" xfId="0" applyNumberFormat="1" applyFont="1" applyFill="1" applyBorder="1" applyAlignment="1">
      <alignment vertical="center"/>
    </xf>
    <xf numFmtId="167" fontId="14" fillId="6" borderId="33" xfId="0" applyNumberFormat="1" applyFont="1" applyFill="1" applyBorder="1" applyAlignment="1">
      <alignment vertical="center"/>
    </xf>
    <xf numFmtId="167" fontId="14" fillId="6" borderId="70" xfId="0" applyNumberFormat="1" applyFont="1" applyFill="1" applyBorder="1" applyAlignment="1">
      <alignment vertical="center"/>
    </xf>
    <xf numFmtId="167" fontId="14" fillId="6" borderId="11" xfId="0" applyNumberFormat="1" applyFont="1" applyFill="1" applyBorder="1" applyAlignment="1">
      <alignment vertical="center"/>
    </xf>
    <xf numFmtId="0" fontId="12" fillId="7" borderId="48" xfId="0" applyFont="1" applyFill="1" applyBorder="1" applyAlignment="1">
      <alignment horizontal="center" vertical="center" wrapText="1"/>
    </xf>
    <xf numFmtId="167" fontId="4" fillId="22" borderId="0" xfId="0" applyNumberFormat="1" applyFont="1" applyFill="1" applyAlignment="1">
      <alignment horizontal="center" vertical="center"/>
    </xf>
    <xf numFmtId="167" fontId="4" fillId="23" borderId="0" xfId="0" applyNumberFormat="1" applyFont="1" applyFill="1" applyAlignment="1">
      <alignment horizontal="center" vertical="center"/>
    </xf>
    <xf numFmtId="0" fontId="14" fillId="2" borderId="0" xfId="499" applyFill="1"/>
    <xf numFmtId="0" fontId="14" fillId="0" borderId="0" xfId="499"/>
    <xf numFmtId="0" fontId="28" fillId="11" borderId="0" xfId="499" applyFont="1" applyFill="1" applyAlignment="1">
      <alignment horizontal="left" vertical="center"/>
    </xf>
    <xf numFmtId="0" fontId="34" fillId="11" borderId="0" xfId="499" applyFont="1" applyFill="1" applyAlignment="1">
      <alignment vertical="center"/>
    </xf>
    <xf numFmtId="166" fontId="20" fillId="11" borderId="0" xfId="499" applyNumberFormat="1" applyFont="1" applyFill="1" applyAlignment="1">
      <alignment vertical="center"/>
    </xf>
    <xf numFmtId="0" fontId="16" fillId="2" borderId="0" xfId="499" applyFont="1" applyFill="1" applyAlignment="1">
      <alignment horizontal="right"/>
    </xf>
    <xf numFmtId="0" fontId="16" fillId="2" borderId="19" xfId="499" applyFont="1" applyFill="1" applyBorder="1"/>
    <xf numFmtId="166" fontId="16" fillId="2" borderId="19" xfId="499" applyNumberFormat="1" applyFont="1" applyFill="1" applyBorder="1"/>
    <xf numFmtId="0" fontId="36" fillId="2" borderId="0" xfId="499" applyFont="1" applyFill="1" applyAlignment="1">
      <alignment horizontal="right"/>
    </xf>
    <xf numFmtId="168" fontId="20" fillId="11" borderId="0" xfId="499" applyNumberFormat="1" applyFont="1" applyFill="1" applyAlignment="1">
      <alignment vertical="center"/>
    </xf>
    <xf numFmtId="0" fontId="16" fillId="0" borderId="19" xfId="499" applyFont="1" applyBorder="1" applyAlignment="1">
      <alignment horizontal="right"/>
    </xf>
    <xf numFmtId="166" fontId="16" fillId="0" borderId="19" xfId="499" applyNumberFormat="1" applyFont="1" applyBorder="1"/>
    <xf numFmtId="0" fontId="16" fillId="0" borderId="76" xfId="499" applyFont="1" applyBorder="1" applyAlignment="1">
      <alignment horizontal="right"/>
    </xf>
    <xf numFmtId="166" fontId="16" fillId="0" borderId="76" xfId="499" applyNumberFormat="1" applyFont="1" applyBorder="1"/>
    <xf numFmtId="0" fontId="16" fillId="0" borderId="12" xfId="499" applyFont="1" applyBorder="1" applyAlignment="1">
      <alignment horizontal="right"/>
    </xf>
    <xf numFmtId="166" fontId="16" fillId="0" borderId="12" xfId="499" applyNumberFormat="1" applyFont="1" applyBorder="1"/>
    <xf numFmtId="0" fontId="14" fillId="2" borderId="0" xfId="499" applyFill="1" applyAlignment="1">
      <alignment horizontal="center" vertical="center" wrapText="1"/>
    </xf>
    <xf numFmtId="0" fontId="16" fillId="3" borderId="0" xfId="499" applyFont="1" applyFill="1" applyAlignment="1">
      <alignment horizontal="right"/>
    </xf>
    <xf numFmtId="0" fontId="14" fillId="3" borderId="0" xfId="499" applyFill="1"/>
    <xf numFmtId="168" fontId="14" fillId="3" borderId="0" xfId="499" applyNumberFormat="1" applyFill="1"/>
    <xf numFmtId="0" fontId="34" fillId="11" borderId="0" xfId="499" applyFont="1" applyFill="1" applyAlignment="1">
      <alignment horizontal="left" vertical="center"/>
    </xf>
    <xf numFmtId="167" fontId="20" fillId="11" borderId="0" xfId="499" applyNumberFormat="1" applyFont="1" applyFill="1" applyAlignment="1">
      <alignment horizontal="left" vertical="center"/>
    </xf>
    <xf numFmtId="0" fontId="16" fillId="2" borderId="19" xfId="499" applyFont="1" applyFill="1" applyBorder="1" applyAlignment="1">
      <alignment horizontal="right"/>
    </xf>
    <xf numFmtId="0" fontId="16" fillId="2" borderId="12" xfId="499" applyFont="1" applyFill="1" applyBorder="1" applyAlignment="1">
      <alignment horizontal="right"/>
    </xf>
    <xf numFmtId="0" fontId="28" fillId="11" borderId="0" xfId="499" applyFont="1" applyFill="1" applyAlignment="1">
      <alignment horizontal="right" vertical="center"/>
    </xf>
    <xf numFmtId="167" fontId="20" fillId="11" borderId="0" xfId="499" applyNumberFormat="1" applyFont="1" applyFill="1" applyAlignment="1">
      <alignment vertical="center"/>
    </xf>
    <xf numFmtId="0" fontId="16" fillId="0" borderId="11" xfId="499" applyFont="1" applyBorder="1" applyAlignment="1">
      <alignment horizontal="right"/>
    </xf>
    <xf numFmtId="167" fontId="16" fillId="0" borderId="11" xfId="499" applyNumberFormat="1" applyFont="1" applyBorder="1"/>
    <xf numFmtId="0" fontId="2" fillId="3" borderId="0" xfId="499" applyFont="1" applyFill="1"/>
    <xf numFmtId="167" fontId="14" fillId="3" borderId="0" xfId="499" applyNumberFormat="1" applyFill="1"/>
    <xf numFmtId="0" fontId="37" fillId="2" borderId="0" xfId="499" applyFont="1" applyFill="1"/>
    <xf numFmtId="0" fontId="14" fillId="0" borderId="0" xfId="499" applyAlignment="1">
      <alignment horizontal="center" vertical="center"/>
    </xf>
    <xf numFmtId="3" fontId="20" fillId="0" borderId="0" xfId="499" applyNumberFormat="1" applyFont="1" applyAlignment="1">
      <alignment horizontal="center" vertical="center"/>
    </xf>
    <xf numFmtId="0" fontId="2" fillId="0" borderId="0" xfId="499" applyFont="1" applyAlignment="1">
      <alignment horizontal="center" vertical="center"/>
    </xf>
    <xf numFmtId="0" fontId="10" fillId="0" borderId="0" xfId="499" applyFont="1" applyAlignment="1">
      <alignment horizontal="centerContinuous" vertical="center"/>
    </xf>
    <xf numFmtId="3" fontId="2" fillId="0" borderId="0" xfId="499" applyNumberFormat="1" applyFont="1" applyAlignment="1">
      <alignment horizontal="center" vertical="center"/>
    </xf>
    <xf numFmtId="0" fontId="16" fillId="0" borderId="0" xfId="499" applyFont="1" applyAlignment="1">
      <alignment horizontal="left"/>
    </xf>
    <xf numFmtId="3" fontId="14" fillId="0" borderId="0" xfId="499" applyNumberFormat="1" applyAlignment="1">
      <alignment horizontal="center" vertical="center"/>
    </xf>
    <xf numFmtId="0" fontId="14" fillId="0" borderId="0" xfId="499" applyAlignment="1">
      <alignment horizontal="right"/>
    </xf>
    <xf numFmtId="0" fontId="2" fillId="0" borderId="0" xfId="499" applyFont="1" applyAlignment="1">
      <alignment horizontal="center"/>
    </xf>
    <xf numFmtId="0" fontId="16" fillId="0" borderId="0" xfId="499" applyFont="1" applyAlignment="1">
      <alignment horizontal="right"/>
    </xf>
    <xf numFmtId="0" fontId="14" fillId="0" borderId="0" xfId="499" applyAlignment="1">
      <alignment horizontal="center"/>
    </xf>
    <xf numFmtId="3" fontId="14" fillId="2" borderId="0" xfId="499" applyNumberFormat="1" applyFill="1" applyAlignment="1">
      <alignment horizontal="center" vertical="center"/>
    </xf>
    <xf numFmtId="3" fontId="2" fillId="2" borderId="0" xfId="499" applyNumberFormat="1" applyFont="1" applyFill="1" applyAlignment="1">
      <alignment horizontal="center" vertical="center"/>
    </xf>
    <xf numFmtId="0" fontId="4" fillId="2" borderId="0" xfId="499" applyFont="1" applyFill="1" applyAlignment="1">
      <alignment horizontal="center" vertical="center" wrapText="1"/>
    </xf>
    <xf numFmtId="0" fontId="14" fillId="2" borderId="0" xfId="499" applyFill="1" applyAlignment="1">
      <alignment horizontal="center" vertical="center"/>
    </xf>
    <xf numFmtId="0" fontId="9" fillId="2" borderId="0" xfId="499" applyFont="1" applyFill="1" applyAlignment="1">
      <alignment horizontal="centerContinuous" vertical="top"/>
    </xf>
    <xf numFmtId="0" fontId="10" fillId="0" borderId="0" xfId="499" applyFont="1"/>
    <xf numFmtId="0" fontId="10" fillId="2" borderId="0" xfId="499" applyFont="1" applyFill="1"/>
    <xf numFmtId="0" fontId="3" fillId="2" borderId="0" xfId="499" applyFont="1" applyFill="1" applyAlignment="1">
      <alignment horizontal="centerContinuous"/>
    </xf>
    <xf numFmtId="0" fontId="4" fillId="2" borderId="0" xfId="499" applyFont="1" applyFill="1" applyAlignment="1">
      <alignment horizontal="left"/>
    </xf>
    <xf numFmtId="167" fontId="14" fillId="2" borderId="0" xfId="499" applyNumberFormat="1" applyFill="1"/>
    <xf numFmtId="0" fontId="34" fillId="0" borderId="0" xfId="499" applyFont="1"/>
    <xf numFmtId="0" fontId="34" fillId="2" borderId="0" xfId="499" applyFont="1" applyFill="1"/>
    <xf numFmtId="165" fontId="38" fillId="2" borderId="108" xfId="499" applyNumberFormat="1" applyFont="1" applyFill="1" applyBorder="1" applyAlignment="1">
      <alignment vertical="center"/>
    </xf>
    <xf numFmtId="171" fontId="34" fillId="7" borderId="108" xfId="499" applyNumberFormat="1" applyFont="1" applyFill="1" applyBorder="1" applyAlignment="1">
      <alignment horizontal="center" vertical="center"/>
    </xf>
    <xf numFmtId="0" fontId="2" fillId="25" borderId="109" xfId="499" applyFont="1" applyFill="1" applyBorder="1" applyAlignment="1">
      <alignment horizontal="center" vertical="center"/>
    </xf>
    <xf numFmtId="165" fontId="14" fillId="2" borderId="110" xfId="499" applyNumberFormat="1" applyFill="1" applyBorder="1" applyAlignment="1">
      <alignment vertical="center"/>
    </xf>
    <xf numFmtId="167" fontId="14" fillId="25" borderId="20" xfId="499" applyNumberFormat="1" applyFill="1" applyBorder="1" applyAlignment="1">
      <alignment horizontal="center" vertical="center"/>
    </xf>
    <xf numFmtId="167" fontId="14" fillId="2" borderId="20" xfId="499" applyNumberFormat="1" applyFill="1" applyBorder="1" applyAlignment="1">
      <alignment horizontal="center" vertical="center"/>
    </xf>
    <xf numFmtId="167" fontId="14" fillId="2" borderId="111" xfId="499" applyNumberFormat="1" applyFill="1" applyBorder="1" applyAlignment="1">
      <alignment horizontal="center" vertical="center"/>
    </xf>
    <xf numFmtId="167" fontId="14" fillId="2" borderId="112" xfId="499" applyNumberFormat="1" applyFill="1" applyBorder="1" applyAlignment="1">
      <alignment horizontal="center" vertical="center"/>
    </xf>
    <xf numFmtId="0" fontId="14" fillId="2" borderId="5" xfId="499" applyFill="1" applyBorder="1" applyAlignment="1">
      <alignment horizontal="center"/>
    </xf>
    <xf numFmtId="0" fontId="14" fillId="2" borderId="5" xfId="499" applyFill="1" applyBorder="1"/>
    <xf numFmtId="167" fontId="37" fillId="26" borderId="112" xfId="499" applyNumberFormat="1" applyFont="1" applyFill="1" applyBorder="1" applyAlignment="1">
      <alignment horizontal="center" vertical="center"/>
    </xf>
    <xf numFmtId="167" fontId="14" fillId="27" borderId="112" xfId="499" applyNumberFormat="1" applyFill="1" applyBorder="1" applyAlignment="1">
      <alignment horizontal="center" vertical="center"/>
    </xf>
    <xf numFmtId="167" fontId="14" fillId="27" borderId="111" xfId="499" applyNumberFormat="1" applyFill="1" applyBorder="1" applyAlignment="1">
      <alignment horizontal="center" vertical="center"/>
    </xf>
    <xf numFmtId="167" fontId="14" fillId="25" borderId="110" xfId="499" applyNumberFormat="1" applyFill="1" applyBorder="1" applyAlignment="1">
      <alignment horizontal="center" vertical="center"/>
    </xf>
    <xf numFmtId="167" fontId="37" fillId="2" borderId="112" xfId="499" applyNumberFormat="1" applyFont="1" applyFill="1" applyBorder="1" applyAlignment="1">
      <alignment horizontal="center" vertical="center"/>
    </xf>
    <xf numFmtId="167" fontId="14" fillId="2" borderId="20" xfId="499" applyNumberFormat="1" applyFill="1" applyBorder="1" applyAlignment="1">
      <alignment horizontal="center" vertical="center" wrapText="1"/>
    </xf>
    <xf numFmtId="167" fontId="14" fillId="2" borderId="111" xfId="499" applyNumberFormat="1" applyFill="1" applyBorder="1" applyAlignment="1">
      <alignment horizontal="center" vertical="center" wrapText="1"/>
    </xf>
    <xf numFmtId="167" fontId="37" fillId="26" borderId="112" xfId="499" applyNumberFormat="1" applyFont="1" applyFill="1" applyBorder="1" applyAlignment="1">
      <alignment horizontal="center" vertical="center" wrapText="1"/>
    </xf>
    <xf numFmtId="167" fontId="14" fillId="27" borderId="111" xfId="499" applyNumberFormat="1" applyFill="1" applyBorder="1" applyAlignment="1">
      <alignment horizontal="center" vertical="center" wrapText="1"/>
    </xf>
    <xf numFmtId="167" fontId="14" fillId="27" borderId="112" xfId="499" applyNumberFormat="1" applyFill="1" applyBorder="1" applyAlignment="1">
      <alignment horizontal="center" vertical="center" wrapText="1"/>
    </xf>
    <xf numFmtId="0" fontId="14" fillId="2" borderId="5" xfId="499" applyFill="1" applyBorder="1" applyAlignment="1">
      <alignment horizontal="center" wrapText="1"/>
    </xf>
    <xf numFmtId="0" fontId="14" fillId="2" borderId="5" xfId="499" applyFill="1" applyBorder="1" applyAlignment="1">
      <alignment wrapText="1"/>
    </xf>
    <xf numFmtId="0" fontId="14" fillId="2" borderId="113" xfId="499" applyFill="1" applyBorder="1" applyAlignment="1">
      <alignment horizontal="center" vertical="center"/>
    </xf>
    <xf numFmtId="167" fontId="14" fillId="25" borderId="113" xfId="499" applyNumberFormat="1" applyFill="1" applyBorder="1" applyAlignment="1">
      <alignment horizontal="center" vertical="center"/>
    </xf>
    <xf numFmtId="167" fontId="2" fillId="2" borderId="114" xfId="499" applyNumberFormat="1" applyFont="1" applyFill="1" applyBorder="1" applyAlignment="1">
      <alignment horizontal="center" vertical="center"/>
    </xf>
    <xf numFmtId="167" fontId="2" fillId="2" borderId="115" xfId="499" applyNumberFormat="1" applyFont="1" applyFill="1" applyBorder="1" applyAlignment="1">
      <alignment horizontal="center" vertical="center"/>
    </xf>
    <xf numFmtId="167" fontId="2" fillId="2" borderId="116" xfId="499" applyNumberFormat="1" applyFont="1" applyFill="1" applyBorder="1" applyAlignment="1">
      <alignment horizontal="center" vertical="center"/>
    </xf>
    <xf numFmtId="0" fontId="2" fillId="2" borderId="117" xfId="499" applyFont="1" applyFill="1" applyBorder="1" applyAlignment="1">
      <alignment horizontal="center"/>
    </xf>
    <xf numFmtId="0" fontId="14" fillId="0" borderId="0" xfId="499" applyAlignment="1">
      <alignment horizontal="center" vertical="center" wrapText="1"/>
    </xf>
    <xf numFmtId="0" fontId="14" fillId="2" borderId="108" xfId="499" applyFill="1" applyBorder="1" applyAlignment="1">
      <alignment horizontal="center" vertical="center" wrapText="1"/>
    </xf>
    <xf numFmtId="0" fontId="14" fillId="25" borderId="108" xfId="499" applyFill="1" applyBorder="1" applyAlignment="1">
      <alignment horizontal="center" vertical="center" wrapText="1"/>
    </xf>
    <xf numFmtId="0" fontId="2" fillId="25" borderId="109" xfId="499" applyFont="1" applyFill="1" applyBorder="1" applyAlignment="1">
      <alignment horizontal="center" vertical="center" wrapText="1"/>
    </xf>
    <xf numFmtId="0" fontId="2" fillId="25" borderId="118" xfId="499" applyFont="1" applyFill="1" applyBorder="1" applyAlignment="1">
      <alignment horizontal="center" vertical="center" wrapText="1"/>
    </xf>
    <xf numFmtId="0" fontId="2" fillId="25" borderId="119" xfId="499" applyFont="1" applyFill="1" applyBorder="1" applyAlignment="1">
      <alignment horizontal="center" vertical="center" wrapText="1"/>
    </xf>
    <xf numFmtId="0" fontId="20" fillId="25" borderId="3" xfId="499" applyFont="1" applyFill="1" applyBorder="1" applyAlignment="1">
      <alignment horizontal="center" vertical="center" wrapText="1"/>
    </xf>
    <xf numFmtId="0" fontId="4" fillId="25" borderId="3" xfId="499" applyFont="1" applyFill="1" applyBorder="1" applyAlignment="1">
      <alignment horizontal="center" vertical="center" wrapText="1"/>
    </xf>
    <xf numFmtId="0" fontId="3" fillId="0" borderId="0" xfId="499" applyFont="1" applyAlignment="1">
      <alignment horizontal="center" vertical="top"/>
    </xf>
    <xf numFmtId="0" fontId="3" fillId="2" borderId="0" xfId="499" applyFont="1" applyFill="1" applyAlignment="1">
      <alignment horizontal="center" vertical="top"/>
    </xf>
    <xf numFmtId="0" fontId="9" fillId="2" borderId="120" xfId="499" applyFont="1" applyFill="1" applyBorder="1" applyAlignment="1">
      <alignment horizontal="centerContinuous"/>
    </xf>
    <xf numFmtId="0" fontId="9" fillId="2" borderId="121" xfId="499" applyFont="1" applyFill="1" applyBorder="1" applyAlignment="1">
      <alignment horizontal="centerContinuous"/>
    </xf>
    <xf numFmtId="0" fontId="9" fillId="2" borderId="122" xfId="499" applyFont="1" applyFill="1" applyBorder="1" applyAlignment="1">
      <alignment horizontal="centerContinuous"/>
    </xf>
    <xf numFmtId="0" fontId="9" fillId="2" borderId="0" xfId="499" applyFont="1" applyFill="1" applyAlignment="1">
      <alignment horizontal="centerContinuous"/>
    </xf>
    <xf numFmtId="0" fontId="3" fillId="24" borderId="0" xfId="499" applyFont="1" applyFill="1" applyAlignment="1">
      <alignment horizontal="centerContinuous" vertical="top"/>
    </xf>
    <xf numFmtId="0" fontId="9" fillId="24" borderId="0" xfId="499" applyFont="1" applyFill="1" applyAlignment="1">
      <alignment horizontal="left" vertical="top"/>
    </xf>
    <xf numFmtId="0" fontId="39" fillId="24" borderId="120" xfId="499" applyFont="1" applyFill="1" applyBorder="1" applyAlignment="1">
      <alignment horizontal="left" vertical="center"/>
    </xf>
    <xf numFmtId="0" fontId="3" fillId="2" borderId="0" xfId="499" applyFont="1" applyFill="1" applyAlignment="1">
      <alignment horizontal="centerContinuous" vertical="top"/>
    </xf>
    <xf numFmtId="0" fontId="3" fillId="2" borderId="0" xfId="499" applyFont="1" applyFill="1" applyAlignment="1">
      <alignment horizontal="left" vertical="top"/>
    </xf>
    <xf numFmtId="0" fontId="9" fillId="0" borderId="0" xfId="499" applyFont="1" applyAlignment="1">
      <alignment horizontal="centerContinuous"/>
    </xf>
    <xf numFmtId="0" fontId="39" fillId="28" borderId="120" xfId="499" applyFont="1" applyFill="1" applyBorder="1" applyAlignment="1">
      <alignment horizontal="centerContinuous" vertical="center"/>
    </xf>
    <xf numFmtId="0" fontId="39" fillId="28" borderId="120" xfId="499" applyFont="1" applyFill="1" applyBorder="1" applyAlignment="1">
      <alignment horizontal="centerContinuous"/>
    </xf>
    <xf numFmtId="0" fontId="40" fillId="2" borderId="0" xfId="499" applyFont="1" applyFill="1" applyAlignment="1">
      <alignment horizontal="center" vertical="top"/>
    </xf>
    <xf numFmtId="0" fontId="39" fillId="2" borderId="0" xfId="499" applyFont="1" applyFill="1" applyAlignment="1">
      <alignment horizontal="centerContinuous"/>
    </xf>
    <xf numFmtId="0" fontId="39" fillId="0" borderId="0" xfId="499" applyFont="1" applyAlignment="1">
      <alignment horizontal="centerContinuous"/>
    </xf>
    <xf numFmtId="0" fontId="9" fillId="0" borderId="120" xfId="499" applyFont="1" applyBorder="1" applyAlignment="1">
      <alignment horizontal="centerContinuous"/>
    </xf>
    <xf numFmtId="0" fontId="2" fillId="11" borderId="113" xfId="499" applyFont="1" applyFill="1" applyBorder="1" applyAlignment="1">
      <alignment horizontal="center"/>
    </xf>
    <xf numFmtId="167" fontId="14" fillId="11" borderId="113" xfId="499" applyNumberFormat="1" applyFill="1" applyBorder="1" applyAlignment="1">
      <alignment horizontal="center" vertical="center"/>
    </xf>
    <xf numFmtId="0" fontId="14" fillId="2" borderId="110" xfId="499" applyFill="1" applyBorder="1"/>
    <xf numFmtId="0" fontId="14" fillId="2" borderId="110" xfId="499" applyFill="1" applyBorder="1" applyAlignment="1">
      <alignment wrapText="1"/>
    </xf>
    <xf numFmtId="0" fontId="18" fillId="2" borderId="124" xfId="499" applyFont="1" applyFill="1" applyBorder="1" applyAlignment="1">
      <alignment horizontal="right"/>
    </xf>
    <xf numFmtId="0" fontId="2" fillId="2" borderId="0" xfId="499" applyFont="1" applyFill="1"/>
    <xf numFmtId="0" fontId="2" fillId="0" borderId="0" xfId="499" applyFont="1"/>
    <xf numFmtId="0" fontId="2" fillId="11" borderId="126" xfId="499" applyFont="1" applyFill="1" applyBorder="1" applyAlignment="1">
      <alignment horizontal="center"/>
    </xf>
    <xf numFmtId="0" fontId="2" fillId="11" borderId="117" xfId="499" applyFont="1" applyFill="1" applyBorder="1" applyAlignment="1">
      <alignment horizontal="center"/>
    </xf>
    <xf numFmtId="0" fontId="14" fillId="0" borderId="5" xfId="499" applyBorder="1"/>
    <xf numFmtId="0" fontId="14" fillId="0" borderId="5" xfId="499" applyBorder="1" applyAlignment="1">
      <alignment horizontal="left"/>
    </xf>
    <xf numFmtId="0" fontId="14" fillId="2" borderId="10" xfId="499" applyFill="1" applyBorder="1"/>
    <xf numFmtId="172" fontId="38" fillId="0" borderId="124" xfId="499" applyNumberFormat="1" applyFont="1" applyBorder="1" applyAlignment="1">
      <alignment horizontal="center" vertical="center"/>
    </xf>
    <xf numFmtId="3" fontId="34" fillId="2" borderId="0" xfId="499" applyNumberFormat="1" applyFont="1" applyFill="1" applyAlignment="1">
      <alignment horizontal="center" vertical="center"/>
    </xf>
    <xf numFmtId="0" fontId="14" fillId="2" borderId="0" xfId="499" applyFill="1" applyAlignment="1">
      <alignment horizontal="center"/>
    </xf>
    <xf numFmtId="0" fontId="2" fillId="2" borderId="0" xfId="499" applyFont="1" applyFill="1" applyAlignment="1">
      <alignment horizontal="left"/>
    </xf>
    <xf numFmtId="0" fontId="14" fillId="2" borderId="0" xfId="499" applyFill="1" applyAlignment="1">
      <alignment horizontal="right"/>
    </xf>
    <xf numFmtId="0" fontId="2" fillId="2" borderId="0" xfId="499" applyFont="1" applyFill="1" applyAlignment="1">
      <alignment horizontal="center"/>
    </xf>
    <xf numFmtId="0" fontId="18" fillId="7" borderId="6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0" fillId="29" borderId="0" xfId="0" applyFont="1" applyFill="1" applyAlignment="1">
      <alignment horizontal="left" vertical="center"/>
    </xf>
    <xf numFmtId="0" fontId="40" fillId="29" borderId="0" xfId="0" applyFont="1" applyFill="1" applyAlignment="1">
      <alignment vertical="center"/>
    </xf>
    <xf numFmtId="0" fontId="35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/>
    </xf>
    <xf numFmtId="0" fontId="6" fillId="2" borderId="0" xfId="0" applyFont="1" applyFill="1"/>
    <xf numFmtId="0" fontId="2" fillId="2" borderId="23" xfId="0" applyFont="1" applyFill="1" applyBorder="1"/>
    <xf numFmtId="0" fontId="18" fillId="2" borderId="23" xfId="0" applyFont="1" applyFill="1" applyBorder="1" applyAlignment="1">
      <alignment horizontal="right"/>
    </xf>
    <xf numFmtId="0" fontId="16" fillId="2" borderId="23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3" xfId="0" applyFont="1" applyFill="1" applyBorder="1" applyAlignment="1">
      <alignment vertical="center"/>
    </xf>
    <xf numFmtId="0" fontId="2" fillId="30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5" xfId="0" applyFill="1" applyBorder="1"/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 vertical="center" textRotation="90"/>
    </xf>
    <xf numFmtId="0" fontId="0" fillId="2" borderId="11" xfId="0" applyFill="1" applyBorder="1"/>
    <xf numFmtId="0" fontId="0" fillId="6" borderId="15" xfId="0" applyFill="1" applyBorder="1"/>
    <xf numFmtId="0" fontId="43" fillId="6" borderId="33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3" xfId="0" applyFill="1" applyBorder="1"/>
    <xf numFmtId="0" fontId="0" fillId="6" borderId="131" xfId="0" applyFill="1" applyBorder="1"/>
    <xf numFmtId="167" fontId="12" fillId="4" borderId="38" xfId="0" applyNumberFormat="1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 wrapText="1"/>
    </xf>
    <xf numFmtId="167" fontId="12" fillId="4" borderId="37" xfId="0" applyNumberFormat="1" applyFont="1" applyFill="1" applyBorder="1" applyAlignment="1">
      <alignment horizontal="center" vertical="center"/>
    </xf>
    <xf numFmtId="167" fontId="27" fillId="4" borderId="75" xfId="0" applyNumberFormat="1" applyFont="1" applyFill="1" applyBorder="1" applyAlignment="1">
      <alignment horizontal="center" vertical="center"/>
    </xf>
    <xf numFmtId="167" fontId="27" fillId="4" borderId="72" xfId="0" applyNumberFormat="1" applyFont="1" applyFill="1" applyBorder="1" applyAlignment="1">
      <alignment horizontal="center" vertical="center"/>
    </xf>
    <xf numFmtId="0" fontId="27" fillId="4" borderId="67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/>
    </xf>
    <xf numFmtId="0" fontId="42" fillId="2" borderId="11" xfId="0" applyFont="1" applyFill="1" applyBorder="1" applyAlignment="1">
      <alignment horizontal="center"/>
    </xf>
    <xf numFmtId="0" fontId="43" fillId="6" borderId="33" xfId="0" applyFont="1" applyFill="1" applyBorder="1" applyAlignment="1">
      <alignment horizontal="center" vertical="center"/>
    </xf>
    <xf numFmtId="0" fontId="42" fillId="2" borderId="107" xfId="0" applyFon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131" xfId="0" applyNumberFormat="1" applyFill="1" applyBorder="1" applyAlignment="1">
      <alignment horizontal="center"/>
    </xf>
    <xf numFmtId="3" fontId="0" fillId="2" borderId="33" xfId="0" applyNumberFormat="1" applyFill="1" applyBorder="1" applyAlignment="1">
      <alignment horizontal="center"/>
    </xf>
    <xf numFmtId="1" fontId="42" fillId="2" borderId="11" xfId="0" applyNumberFormat="1" applyFont="1" applyFill="1" applyBorder="1" applyAlignment="1">
      <alignment horizontal="center"/>
    </xf>
    <xf numFmtId="37" fontId="0" fillId="2" borderId="11" xfId="829" applyNumberFormat="1" applyFont="1" applyFill="1" applyBorder="1" applyAlignment="1">
      <alignment horizontal="center"/>
    </xf>
    <xf numFmtId="0" fontId="14" fillId="2" borderId="20" xfId="0" applyFont="1" applyFill="1" applyBorder="1" applyAlignment="1">
      <alignment vertical="center"/>
    </xf>
    <xf numFmtId="165" fontId="14" fillId="2" borderId="0" xfId="499" applyNumberFormat="1" applyFill="1"/>
    <xf numFmtId="0" fontId="14" fillId="2" borderId="110" xfId="499" applyFill="1" applyBorder="1" applyAlignment="1">
      <alignment horizontal="center"/>
    </xf>
    <xf numFmtId="167" fontId="14" fillId="2" borderId="110" xfId="499" applyNumberFormat="1" applyFill="1" applyBorder="1" applyAlignment="1">
      <alignment horizontal="center" vertical="center"/>
    </xf>
    <xf numFmtId="0" fontId="14" fillId="2" borderId="133" xfId="499" applyFill="1" applyBorder="1"/>
    <xf numFmtId="0" fontId="14" fillId="2" borderId="133" xfId="499" applyFill="1" applyBorder="1" applyAlignment="1">
      <alignment horizontal="center"/>
    </xf>
    <xf numFmtId="167" fontId="14" fillId="2" borderId="133" xfId="499" applyNumberFormat="1" applyFill="1" applyBorder="1" applyAlignment="1">
      <alignment horizontal="center" vertical="center"/>
    </xf>
    <xf numFmtId="167" fontId="14" fillId="25" borderId="133" xfId="499" applyNumberFormat="1" applyFill="1" applyBorder="1" applyAlignment="1">
      <alignment horizontal="center" vertical="center"/>
    </xf>
    <xf numFmtId="165" fontId="14" fillId="2" borderId="133" xfId="499" applyNumberFormat="1" applyFill="1" applyBorder="1" applyAlignment="1">
      <alignment vertical="center"/>
    </xf>
    <xf numFmtId="0" fontId="14" fillId="2" borderId="6" xfId="499" applyFill="1" applyBorder="1" applyAlignment="1">
      <alignment wrapText="1"/>
    </xf>
    <xf numFmtId="167" fontId="14" fillId="2" borderId="135" xfId="499" applyNumberFormat="1" applyFill="1" applyBorder="1" applyAlignment="1">
      <alignment horizontal="center" vertical="center" wrapText="1"/>
    </xf>
    <xf numFmtId="167" fontId="14" fillId="2" borderId="49" xfId="499" applyNumberFormat="1" applyFill="1" applyBorder="1" applyAlignment="1">
      <alignment horizontal="center" vertical="center" wrapText="1"/>
    </xf>
    <xf numFmtId="167" fontId="14" fillId="25" borderId="136" xfId="499" applyNumberFormat="1" applyFill="1" applyBorder="1" applyAlignment="1">
      <alignment horizontal="center" vertical="center"/>
    </xf>
    <xf numFmtId="165" fontId="14" fillId="2" borderId="136" xfId="499" applyNumberFormat="1" applyFill="1" applyBorder="1" applyAlignment="1">
      <alignment vertical="center"/>
    </xf>
    <xf numFmtId="167" fontId="14" fillId="2" borderId="134" xfId="499" applyNumberFormat="1" applyFill="1" applyBorder="1" applyAlignment="1">
      <alignment horizontal="center" vertical="center" wrapText="1"/>
    </xf>
    <xf numFmtId="167" fontId="14" fillId="2" borderId="138" xfId="499" applyNumberFormat="1" applyFill="1" applyBorder="1" applyAlignment="1">
      <alignment horizontal="center" vertical="center"/>
    </xf>
    <xf numFmtId="167" fontId="14" fillId="2" borderId="139" xfId="499" applyNumberFormat="1" applyFill="1" applyBorder="1" applyAlignment="1">
      <alignment horizontal="center" vertical="center"/>
    </xf>
    <xf numFmtId="167" fontId="14" fillId="2" borderId="115" xfId="499" applyNumberFormat="1" applyFill="1" applyBorder="1" applyAlignment="1">
      <alignment horizontal="center" vertical="center"/>
    </xf>
    <xf numFmtId="0" fontId="2" fillId="7" borderId="109" xfId="499" applyFont="1" applyFill="1" applyBorder="1" applyAlignment="1">
      <alignment horizontal="center" vertical="center"/>
    </xf>
    <xf numFmtId="165" fontId="38" fillId="7" borderId="108" xfId="499" applyNumberFormat="1" applyFont="1" applyFill="1" applyBorder="1" applyAlignment="1">
      <alignment vertical="center"/>
    </xf>
    <xf numFmtId="0" fontId="2" fillId="4" borderId="109" xfId="499" applyFont="1" applyFill="1" applyBorder="1" applyAlignment="1">
      <alignment horizontal="center" vertical="center"/>
    </xf>
    <xf numFmtId="171" fontId="34" fillId="4" borderId="108" xfId="499" applyNumberFormat="1" applyFont="1" applyFill="1" applyBorder="1" applyAlignment="1">
      <alignment horizontal="center" vertical="center"/>
    </xf>
    <xf numFmtId="165" fontId="38" fillId="4" borderId="108" xfId="499" applyNumberFormat="1" applyFont="1" applyFill="1" applyBorder="1" applyAlignment="1">
      <alignment vertical="center"/>
    </xf>
    <xf numFmtId="167" fontId="14" fillId="2" borderId="140" xfId="499" applyNumberFormat="1" applyFill="1" applyBorder="1" applyAlignment="1">
      <alignment horizontal="center" vertical="center" wrapText="1"/>
    </xf>
    <xf numFmtId="167" fontId="14" fillId="25" borderId="49" xfId="499" applyNumberFormat="1" applyFill="1" applyBorder="1" applyAlignment="1">
      <alignment horizontal="center" vertical="center"/>
    </xf>
    <xf numFmtId="167" fontId="37" fillId="2" borderId="134" xfId="499" applyNumberFormat="1" applyFont="1" applyFill="1" applyBorder="1" applyAlignment="1">
      <alignment horizontal="center" vertical="center" wrapText="1"/>
    </xf>
    <xf numFmtId="167" fontId="14" fillId="2" borderId="141" xfId="499" applyNumberFormat="1" applyFill="1" applyBorder="1" applyAlignment="1">
      <alignment horizontal="center" vertical="center" wrapText="1"/>
    </xf>
    <xf numFmtId="167" fontId="14" fillId="2" borderId="142" xfId="499" applyNumberFormat="1" applyFill="1" applyBorder="1" applyAlignment="1">
      <alignment horizontal="center" vertical="center"/>
    </xf>
    <xf numFmtId="0" fontId="14" fillId="2" borderId="113" xfId="499" applyFill="1" applyBorder="1" applyAlignment="1">
      <alignment horizontal="center" wrapText="1"/>
    </xf>
    <xf numFmtId="0" fontId="14" fillId="2" borderId="136" xfId="499" applyFill="1" applyBorder="1" applyAlignment="1">
      <alignment horizontal="center" wrapText="1"/>
    </xf>
    <xf numFmtId="167" fontId="14" fillId="2" borderId="115" xfId="499" applyNumberFormat="1" applyFill="1" applyBorder="1" applyAlignment="1">
      <alignment horizontal="center" vertical="center" wrapText="1"/>
    </xf>
    <xf numFmtId="167" fontId="15" fillId="2" borderId="112" xfId="499" applyNumberFormat="1" applyFont="1" applyFill="1" applyBorder="1" applyAlignment="1">
      <alignment horizontal="center" vertical="center"/>
    </xf>
    <xf numFmtId="167" fontId="15" fillId="2" borderId="111" xfId="499" applyNumberFormat="1" applyFont="1" applyFill="1" applyBorder="1" applyAlignment="1">
      <alignment horizontal="center" vertical="center"/>
    </xf>
    <xf numFmtId="0" fontId="14" fillId="2" borderId="129" xfId="499" applyFill="1" applyBorder="1" applyAlignment="1">
      <alignment horizontal="center"/>
    </xf>
    <xf numFmtId="0" fontId="14" fillId="2" borderId="110" xfId="499" applyFill="1" applyBorder="1" applyAlignment="1">
      <alignment horizontal="center" wrapText="1"/>
    </xf>
    <xf numFmtId="167" fontId="14" fillId="2" borderId="142" xfId="499" applyNumberFormat="1" applyFill="1" applyBorder="1" applyAlignment="1">
      <alignment horizontal="center" vertical="center" wrapText="1"/>
    </xf>
    <xf numFmtId="167" fontId="15" fillId="2" borderId="142" xfId="499" applyNumberFormat="1" applyFont="1" applyFill="1" applyBorder="1" applyAlignment="1">
      <alignment horizontal="center" vertical="center"/>
    </xf>
    <xf numFmtId="167" fontId="15" fillId="2" borderId="143" xfId="499" applyNumberFormat="1" applyFont="1" applyFill="1" applyBorder="1" applyAlignment="1">
      <alignment horizontal="center" vertical="center"/>
    </xf>
    <xf numFmtId="0" fontId="18" fillId="0" borderId="128" xfId="499" applyFont="1" applyBorder="1" applyAlignment="1">
      <alignment horizontal="right"/>
    </xf>
    <xf numFmtId="167" fontId="14" fillId="2" borderId="116" xfId="499" applyNumberFormat="1" applyFill="1" applyBorder="1" applyAlignment="1">
      <alignment horizontal="center" vertical="center"/>
    </xf>
    <xf numFmtId="167" fontId="14" fillId="2" borderId="112" xfId="499" applyNumberFormat="1" applyFill="1" applyBorder="1" applyAlignment="1">
      <alignment horizontal="center" vertical="center" wrapText="1"/>
    </xf>
    <xf numFmtId="167" fontId="46" fillId="2" borderId="112" xfId="499" applyNumberFormat="1" applyFont="1" applyFill="1" applyBorder="1" applyAlignment="1">
      <alignment horizontal="center" vertical="center" wrapText="1"/>
    </xf>
    <xf numFmtId="0" fontId="14" fillId="2" borderId="137" xfId="499" applyFill="1" applyBorder="1"/>
    <xf numFmtId="0" fontId="14" fillId="2" borderId="111" xfId="499" applyFill="1" applyBorder="1"/>
    <xf numFmtId="0" fontId="15" fillId="2" borderId="111" xfId="499" applyFont="1" applyFill="1" applyBorder="1"/>
    <xf numFmtId="167" fontId="37" fillId="2" borderId="116" xfId="499" applyNumberFormat="1" applyFont="1" applyFill="1" applyBorder="1" applyAlignment="1">
      <alignment horizontal="center" vertical="center"/>
    </xf>
    <xf numFmtId="167" fontId="37" fillId="2" borderId="138" xfId="499" applyNumberFormat="1" applyFont="1" applyFill="1" applyBorder="1" applyAlignment="1">
      <alignment horizontal="center" vertical="center"/>
    </xf>
    <xf numFmtId="0" fontId="39" fillId="24" borderId="0" xfId="499" applyFont="1" applyFill="1" applyAlignment="1">
      <alignment horizontal="left" vertical="center"/>
    </xf>
    <xf numFmtId="0" fontId="16" fillId="2" borderId="76" xfId="499" applyFont="1" applyFill="1" applyBorder="1" applyAlignment="1">
      <alignment horizontal="right"/>
    </xf>
    <xf numFmtId="0" fontId="20" fillId="2" borderId="3" xfId="499" applyFont="1" applyFill="1" applyBorder="1" applyAlignment="1">
      <alignment horizontal="center" vertical="center" wrapText="1"/>
    </xf>
    <xf numFmtId="0" fontId="20" fillId="2" borderId="108" xfId="499" applyFont="1" applyFill="1" applyBorder="1" applyAlignment="1">
      <alignment horizontal="center" vertical="center" wrapText="1"/>
    </xf>
    <xf numFmtId="0" fontId="2" fillId="25" borderId="108" xfId="499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499" applyFont="1" applyFill="1"/>
    <xf numFmtId="166" fontId="16" fillId="2" borderId="0" xfId="499" applyNumberFormat="1" applyFont="1" applyFill="1"/>
    <xf numFmtId="0" fontId="14" fillId="0" borderId="11" xfId="499" applyBorder="1" applyAlignment="1">
      <alignment horizontal="center"/>
    </xf>
    <xf numFmtId="167" fontId="16" fillId="16" borderId="101" xfId="0" applyNumberFormat="1" applyFont="1" applyFill="1" applyBorder="1" applyAlignment="1">
      <alignment horizontal="right" vertical="center"/>
    </xf>
    <xf numFmtId="9" fontId="2" fillId="2" borderId="0" xfId="852" applyFont="1" applyFill="1"/>
    <xf numFmtId="1" fontId="0" fillId="2" borderId="0" xfId="0" applyNumberFormat="1" applyFill="1"/>
    <xf numFmtId="0" fontId="18" fillId="18" borderId="68" xfId="0" applyFont="1" applyFill="1" applyBorder="1" applyAlignment="1">
      <alignment horizontal="center" vertical="center" wrapText="1"/>
    </xf>
    <xf numFmtId="167" fontId="14" fillId="6" borderId="63" xfId="0" applyNumberFormat="1" applyFont="1" applyFill="1" applyBorder="1" applyAlignment="1">
      <alignment vertical="center"/>
    </xf>
    <xf numFmtId="167" fontId="2" fillId="13" borderId="31" xfId="0" applyNumberFormat="1" applyFont="1" applyFill="1" applyBorder="1" applyAlignment="1">
      <alignment horizontal="center" vertical="center"/>
    </xf>
    <xf numFmtId="167" fontId="2" fillId="18" borderId="14" xfId="0" applyNumberFormat="1" applyFont="1" applyFill="1" applyBorder="1" applyAlignment="1">
      <alignment horizontal="center" vertical="center"/>
    </xf>
    <xf numFmtId="167" fontId="14" fillId="6" borderId="33" xfId="0" applyNumberFormat="1" applyFont="1" applyFill="1" applyBorder="1" applyAlignment="1">
      <alignment horizontal="center" vertical="center"/>
    </xf>
    <xf numFmtId="167" fontId="2" fillId="13" borderId="13" xfId="0" applyNumberFormat="1" applyFont="1" applyFill="1" applyBorder="1" applyAlignment="1">
      <alignment horizontal="center" vertical="center"/>
    </xf>
    <xf numFmtId="167" fontId="2" fillId="19" borderId="14" xfId="0" applyNumberFormat="1" applyFont="1" applyFill="1" applyBorder="1" applyAlignment="1">
      <alignment horizontal="center" vertical="center"/>
    </xf>
    <xf numFmtId="167" fontId="2" fillId="18" borderId="64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4" fillId="18" borderId="65" xfId="0" applyNumberFormat="1" applyFont="1" applyFill="1" applyBorder="1" applyAlignment="1">
      <alignment horizontal="center" vertical="center"/>
    </xf>
    <xf numFmtId="167" fontId="2" fillId="13" borderId="73" xfId="0" applyNumberFormat="1" applyFont="1" applyFill="1" applyBorder="1" applyAlignment="1">
      <alignment horizontal="center" vertical="center"/>
    </xf>
    <xf numFmtId="167" fontId="2" fillId="18" borderId="12" xfId="0" applyNumberFormat="1" applyFont="1" applyFill="1" applyBorder="1" applyAlignment="1">
      <alignment horizontal="center" vertical="center"/>
    </xf>
    <xf numFmtId="167" fontId="14" fillId="6" borderId="11" xfId="0" applyNumberFormat="1" applyFont="1" applyFill="1" applyBorder="1" applyAlignment="1">
      <alignment horizontal="center" vertical="center"/>
    </xf>
    <xf numFmtId="167" fontId="2" fillId="13" borderId="76" xfId="0" applyNumberFormat="1" applyFont="1" applyFill="1" applyBorder="1" applyAlignment="1">
      <alignment horizontal="center" vertical="center"/>
    </xf>
    <xf numFmtId="167" fontId="2" fillId="19" borderId="12" xfId="0" applyNumberFormat="1" applyFont="1" applyFill="1" applyBorder="1" applyAlignment="1">
      <alignment horizontal="center" vertical="center"/>
    </xf>
    <xf numFmtId="167" fontId="2" fillId="18" borderId="106" xfId="0" applyNumberFormat="1" applyFont="1" applyFill="1" applyBorder="1" applyAlignment="1">
      <alignment horizontal="center" vertical="center"/>
    </xf>
    <xf numFmtId="167" fontId="2" fillId="0" borderId="83" xfId="0" applyNumberFormat="1" applyFont="1" applyBorder="1" applyAlignment="1">
      <alignment vertical="center"/>
    </xf>
    <xf numFmtId="167" fontId="4" fillId="18" borderId="91" xfId="0" applyNumberFormat="1" applyFont="1" applyFill="1" applyBorder="1" applyAlignment="1">
      <alignment horizontal="center" vertical="center"/>
    </xf>
    <xf numFmtId="0" fontId="49" fillId="18" borderId="67" xfId="0" applyFont="1" applyFill="1" applyBorder="1" applyAlignment="1">
      <alignment horizontal="center" vertical="center" wrapText="1"/>
    </xf>
    <xf numFmtId="167" fontId="51" fillId="6" borderId="103" xfId="0" applyNumberFormat="1" applyFont="1" applyFill="1" applyBorder="1" applyAlignment="1">
      <alignment vertical="center"/>
    </xf>
    <xf numFmtId="167" fontId="49" fillId="13" borderId="72" xfId="0" applyNumberFormat="1" applyFont="1" applyFill="1" applyBorder="1" applyAlignment="1">
      <alignment horizontal="center" vertical="center"/>
    </xf>
    <xf numFmtId="167" fontId="49" fillId="13" borderId="75" xfId="0" applyNumberFormat="1" applyFont="1" applyFill="1" applyBorder="1" applyAlignment="1">
      <alignment horizontal="center" vertical="center"/>
    </xf>
    <xf numFmtId="167" fontId="49" fillId="18" borderId="81" xfId="0" applyNumberFormat="1" applyFont="1" applyFill="1" applyBorder="1" applyAlignment="1">
      <alignment horizontal="center" vertical="center"/>
    </xf>
    <xf numFmtId="167" fontId="51" fillId="6" borderId="70" xfId="0" applyNumberFormat="1" applyFont="1" applyFill="1" applyBorder="1" applyAlignment="1">
      <alignment horizontal="center" vertical="center"/>
    </xf>
    <xf numFmtId="167" fontId="49" fillId="18" borderId="105" xfId="0" applyNumberFormat="1" applyFont="1" applyFill="1" applyBorder="1" applyAlignment="1">
      <alignment horizontal="center" vertical="center"/>
    </xf>
    <xf numFmtId="167" fontId="52" fillId="0" borderId="82" xfId="0" applyNumberFormat="1" applyFont="1" applyBorder="1" applyAlignment="1">
      <alignment vertical="center"/>
    </xf>
    <xf numFmtId="167" fontId="53" fillId="18" borderId="90" xfId="0" applyNumberFormat="1" applyFont="1" applyFill="1" applyBorder="1" applyAlignment="1">
      <alignment horizontal="center" vertical="center"/>
    </xf>
    <xf numFmtId="0" fontId="18" fillId="18" borderId="47" xfId="0" applyFont="1" applyFill="1" applyBorder="1" applyAlignment="1">
      <alignment horizontal="center" vertical="center" wrapText="1"/>
    </xf>
    <xf numFmtId="167" fontId="14" fillId="6" borderId="28" xfId="0" applyNumberFormat="1" applyFont="1" applyFill="1" applyBorder="1" applyAlignment="1">
      <alignment vertical="center"/>
    </xf>
    <xf numFmtId="167" fontId="2" fillId="7" borderId="25" xfId="0" applyNumberFormat="1" applyFont="1" applyFill="1" applyBorder="1" applyAlignment="1">
      <alignment horizontal="center" vertical="center"/>
    </xf>
    <xf numFmtId="167" fontId="2" fillId="7" borderId="24" xfId="0" applyNumberFormat="1" applyFont="1" applyFill="1" applyBorder="1" applyAlignment="1">
      <alignment horizontal="center" vertical="center"/>
    </xf>
    <xf numFmtId="167" fontId="2" fillId="4" borderId="28" xfId="0" applyNumberFormat="1" applyFont="1" applyFill="1" applyBorder="1" applyAlignment="1">
      <alignment horizontal="center" vertical="center"/>
    </xf>
    <xf numFmtId="167" fontId="2" fillId="4" borderId="30" xfId="0" applyNumberFormat="1" applyFont="1" applyFill="1" applyBorder="1" applyAlignment="1">
      <alignment horizontal="center" vertical="center"/>
    </xf>
    <xf numFmtId="167" fontId="20" fillId="4" borderId="94" xfId="0" applyNumberFormat="1" applyFont="1" applyFill="1" applyBorder="1" applyAlignment="1">
      <alignment horizontal="center" vertical="center"/>
    </xf>
    <xf numFmtId="167" fontId="2" fillId="7" borderId="73" xfId="0" applyNumberFormat="1" applyFont="1" applyFill="1" applyBorder="1" applyAlignment="1">
      <alignment horizontal="center" vertical="center"/>
    </xf>
    <xf numFmtId="167" fontId="2" fillId="7" borderId="76" xfId="0" applyNumberFormat="1" applyFont="1" applyFill="1" applyBorder="1" applyAlignment="1">
      <alignment horizontal="center" vertical="center"/>
    </xf>
    <xf numFmtId="167" fontId="2" fillId="4" borderId="11" xfId="0" applyNumberFormat="1" applyFont="1" applyFill="1" applyBorder="1" applyAlignment="1">
      <alignment horizontal="center" vertical="center"/>
    </xf>
    <xf numFmtId="167" fontId="2" fillId="4" borderId="88" xfId="0" applyNumberFormat="1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vertical="center"/>
    </xf>
    <xf numFmtId="167" fontId="20" fillId="4" borderId="91" xfId="0" applyNumberFormat="1" applyFont="1" applyFill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 wrapText="1"/>
    </xf>
    <xf numFmtId="167" fontId="15" fillId="6" borderId="61" xfId="0" applyNumberFormat="1" applyFont="1" applyFill="1" applyBorder="1" applyAlignment="1">
      <alignment vertical="center"/>
    </xf>
    <xf numFmtId="167" fontId="12" fillId="13" borderId="38" xfId="0" applyNumberFormat="1" applyFont="1" applyFill="1" applyBorder="1" applyAlignment="1">
      <alignment horizontal="center" vertical="center"/>
    </xf>
    <xf numFmtId="167" fontId="12" fillId="13" borderId="37" xfId="0" applyNumberFormat="1" applyFont="1" applyFill="1" applyBorder="1" applyAlignment="1">
      <alignment horizontal="center" vertical="center"/>
    </xf>
    <xf numFmtId="167" fontId="12" fillId="18" borderId="40" xfId="0" applyNumberFormat="1" applyFont="1" applyFill="1" applyBorder="1" applyAlignment="1">
      <alignment horizontal="center" vertical="center"/>
    </xf>
    <xf numFmtId="167" fontId="15" fillId="6" borderId="41" xfId="0" applyNumberFormat="1" applyFont="1" applyFill="1" applyBorder="1" applyAlignment="1">
      <alignment horizontal="center" vertical="center"/>
    </xf>
    <xf numFmtId="167" fontId="12" fillId="18" borderId="62" xfId="0" applyNumberFormat="1" applyFont="1" applyFill="1" applyBorder="1" applyAlignment="1">
      <alignment horizontal="center" vertical="center"/>
    </xf>
    <xf numFmtId="167" fontId="54" fillId="0" borderId="36" xfId="0" applyNumberFormat="1" applyFont="1" applyBorder="1" applyAlignment="1">
      <alignment vertical="center"/>
    </xf>
    <xf numFmtId="167" fontId="11" fillId="18" borderId="44" xfId="0" applyNumberFormat="1" applyFont="1" applyFill="1" applyBorder="1" applyAlignment="1">
      <alignment horizontal="center" vertical="center"/>
    </xf>
    <xf numFmtId="167" fontId="33" fillId="2" borderId="0" xfId="0" applyNumberFormat="1" applyFont="1" applyFill="1" applyAlignment="1">
      <alignment horizontal="center" vertical="center"/>
    </xf>
    <xf numFmtId="167" fontId="28" fillId="2" borderId="0" xfId="0" applyNumberFormat="1" applyFont="1" applyFill="1" applyAlignment="1">
      <alignment horizontal="center" vertical="center"/>
    </xf>
    <xf numFmtId="167" fontId="47" fillId="0" borderId="11" xfId="0" applyNumberFormat="1" applyFont="1" applyBorder="1" applyAlignment="1">
      <alignment horizontal="center"/>
    </xf>
    <xf numFmtId="167" fontId="15" fillId="6" borderId="28" xfId="0" applyNumberFormat="1" applyFont="1" applyFill="1" applyBorder="1" applyAlignment="1">
      <alignment horizontal="center" vertical="center"/>
    </xf>
    <xf numFmtId="167" fontId="12" fillId="6" borderId="28" xfId="0" applyNumberFormat="1" applyFont="1" applyFill="1" applyBorder="1" applyAlignment="1">
      <alignment horizontal="center" vertical="center"/>
    </xf>
    <xf numFmtId="167" fontId="2" fillId="6" borderId="41" xfId="0" applyNumberFormat="1" applyFont="1" applyFill="1" applyBorder="1" applyAlignment="1">
      <alignment horizontal="center" vertical="center"/>
    </xf>
    <xf numFmtId="167" fontId="2" fillId="6" borderId="33" xfId="0" applyNumberFormat="1" applyFont="1" applyFill="1" applyBorder="1" applyAlignment="1">
      <alignment horizontal="center" vertical="center"/>
    </xf>
    <xf numFmtId="169" fontId="2" fillId="7" borderId="31" xfId="0" applyNumberFormat="1" applyFont="1" applyFill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167" fontId="2" fillId="18" borderId="100" xfId="0" applyNumberFormat="1" applyFont="1" applyFill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167" fontId="2" fillId="19" borderId="100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14" fillId="0" borderId="56" xfId="0" applyFont="1" applyBorder="1" applyAlignment="1">
      <alignment horizontal="left" vertical="center"/>
    </xf>
    <xf numFmtId="167" fontId="2" fillId="18" borderId="156" xfId="0" applyNumberFormat="1" applyFont="1" applyFill="1" applyBorder="1" applyAlignment="1">
      <alignment horizontal="center" vertical="center"/>
    </xf>
    <xf numFmtId="167" fontId="12" fillId="4" borderId="70" xfId="0" applyNumberFormat="1" applyFont="1" applyFill="1" applyBorder="1" applyAlignment="1">
      <alignment horizontal="center" vertical="center"/>
    </xf>
    <xf numFmtId="167" fontId="12" fillId="4" borderId="87" xfId="0" applyNumberFormat="1" applyFont="1" applyFill="1" applyBorder="1" applyAlignment="1">
      <alignment horizontal="center" vertical="center"/>
    </xf>
    <xf numFmtId="167" fontId="38" fillId="4" borderId="90" xfId="0" applyNumberFormat="1" applyFont="1" applyFill="1" applyBorder="1" applyAlignment="1">
      <alignment horizontal="center" vertical="center"/>
    </xf>
    <xf numFmtId="167" fontId="15" fillId="6" borderId="70" xfId="0" applyNumberFormat="1" applyFont="1" applyFill="1" applyBorder="1" applyAlignment="1">
      <alignment horizontal="center" vertical="center"/>
    </xf>
    <xf numFmtId="0" fontId="29" fillId="7" borderId="67" xfId="0" applyFont="1" applyFill="1" applyBorder="1" applyAlignment="1">
      <alignment horizontal="center" vertical="center" wrapText="1"/>
    </xf>
    <xf numFmtId="0" fontId="29" fillId="31" borderId="67" xfId="0" applyFont="1" applyFill="1" applyBorder="1" applyAlignment="1">
      <alignment horizontal="center" vertical="center" wrapText="1"/>
    </xf>
    <xf numFmtId="0" fontId="55" fillId="31" borderId="6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6" fillId="29" borderId="0" xfId="0" applyFont="1" applyFill="1" applyAlignment="1">
      <alignment horizontal="left" vertical="center"/>
    </xf>
    <xf numFmtId="0" fontId="54" fillId="2" borderId="0" xfId="0" applyFont="1" applyFill="1" applyAlignment="1">
      <alignment vertical="center"/>
    </xf>
    <xf numFmtId="167" fontId="15" fillId="6" borderId="70" xfId="0" applyNumberFormat="1" applyFont="1" applyFill="1" applyBorder="1" applyAlignment="1">
      <alignment vertical="center"/>
    </xf>
    <xf numFmtId="167" fontId="12" fillId="2" borderId="72" xfId="0" applyNumberFormat="1" applyFont="1" applyFill="1" applyBorder="1" applyAlignment="1">
      <alignment horizontal="center" vertical="center"/>
    </xf>
    <xf numFmtId="167" fontId="17" fillId="2" borderId="72" xfId="0" applyNumberFormat="1" applyFont="1" applyFill="1" applyBorder="1" applyAlignment="1">
      <alignment horizontal="right" vertical="center"/>
    </xf>
    <xf numFmtId="167" fontId="17" fillId="2" borderId="72" xfId="0" applyNumberFormat="1" applyFont="1" applyFill="1" applyBorder="1" applyAlignment="1">
      <alignment horizontal="center" vertical="center"/>
    </xf>
    <xf numFmtId="167" fontId="17" fillId="2" borderId="75" xfId="0" applyNumberFormat="1" applyFont="1" applyFill="1" applyBorder="1" applyAlignment="1">
      <alignment horizontal="right" vertical="center"/>
    </xf>
    <xf numFmtId="167" fontId="12" fillId="8" borderId="75" xfId="0" applyNumberFormat="1" applyFont="1" applyFill="1" applyBorder="1" applyAlignment="1">
      <alignment horizontal="center" vertical="center"/>
    </xf>
    <xf numFmtId="167" fontId="15" fillId="2" borderId="75" xfId="0" applyNumberFormat="1" applyFont="1" applyFill="1" applyBorder="1" applyAlignment="1">
      <alignment horizontal="center" vertical="center"/>
    </xf>
    <xf numFmtId="167" fontId="15" fillId="2" borderId="72" xfId="0" applyNumberFormat="1" applyFont="1" applyFill="1" applyBorder="1" applyAlignment="1">
      <alignment horizontal="center" vertical="center"/>
    </xf>
    <xf numFmtId="167" fontId="15" fillId="2" borderId="75" xfId="0" applyNumberFormat="1" applyFont="1" applyFill="1" applyBorder="1" applyAlignment="1">
      <alignment horizontal="right" vertical="center"/>
    </xf>
    <xf numFmtId="167" fontId="17" fillId="2" borderId="78" xfId="0" applyNumberFormat="1" applyFont="1" applyFill="1" applyBorder="1" applyAlignment="1">
      <alignment horizontal="right" vertical="center"/>
    </xf>
    <xf numFmtId="167" fontId="12" fillId="7" borderId="75" xfId="0" applyNumberFormat="1" applyFont="1" applyFill="1" applyBorder="1" applyAlignment="1">
      <alignment horizontal="center" vertical="center"/>
    </xf>
    <xf numFmtId="167" fontId="15" fillId="2" borderId="78" xfId="0" applyNumberFormat="1" applyFont="1" applyFill="1" applyBorder="1" applyAlignment="1">
      <alignment horizontal="center" vertical="center"/>
    </xf>
    <xf numFmtId="167" fontId="17" fillId="2" borderId="82" xfId="0" applyNumberFormat="1" applyFont="1" applyFill="1" applyBorder="1" applyAlignment="1">
      <alignment horizontal="right" vertical="center"/>
    </xf>
    <xf numFmtId="167" fontId="15" fillId="2" borderId="81" xfId="0" applyNumberFormat="1" applyFont="1" applyFill="1" applyBorder="1" applyAlignment="1">
      <alignment horizontal="center" vertical="center"/>
    </xf>
    <xf numFmtId="167" fontId="15" fillId="5" borderId="81" xfId="0" applyNumberFormat="1" applyFont="1" applyFill="1" applyBorder="1" applyAlignment="1">
      <alignment horizontal="center" vertical="center"/>
    </xf>
    <xf numFmtId="167" fontId="15" fillId="2" borderId="82" xfId="0" applyNumberFormat="1" applyFont="1" applyFill="1" applyBorder="1" applyAlignment="1">
      <alignment horizontal="center" vertical="center"/>
    </xf>
    <xf numFmtId="167" fontId="15" fillId="2" borderId="85" xfId="0" applyNumberFormat="1" applyFont="1" applyFill="1" applyBorder="1" applyAlignment="1">
      <alignment horizontal="center" vertical="center"/>
    </xf>
    <xf numFmtId="167" fontId="12" fillId="6" borderId="70" xfId="0" applyNumberFormat="1" applyFont="1" applyFill="1" applyBorder="1" applyAlignment="1">
      <alignment horizontal="center" vertical="center"/>
    </xf>
    <xf numFmtId="167" fontId="12" fillId="2" borderId="81" xfId="0" applyNumberFormat="1" applyFont="1" applyFill="1" applyBorder="1" applyAlignment="1">
      <alignment horizontal="center" vertical="center"/>
    </xf>
    <xf numFmtId="169" fontId="12" fillId="7" borderId="72" xfId="0" applyNumberFormat="1" applyFont="1" applyFill="1" applyBorder="1" applyAlignment="1">
      <alignment horizontal="center" vertical="center"/>
    </xf>
    <xf numFmtId="167" fontId="12" fillId="2" borderId="78" xfId="0" applyNumberFormat="1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vertical="center"/>
    </xf>
    <xf numFmtId="0" fontId="57" fillId="2" borderId="0" xfId="0" applyFont="1" applyFill="1" applyAlignment="1">
      <alignment vertical="center"/>
    </xf>
    <xf numFmtId="167" fontId="15" fillId="6" borderId="103" xfId="0" applyNumberFormat="1" applyFont="1" applyFill="1" applyBorder="1" applyAlignment="1">
      <alignment vertical="center"/>
    </xf>
    <xf numFmtId="167" fontId="12" fillId="13" borderId="72" xfId="0" applyNumberFormat="1" applyFont="1" applyFill="1" applyBorder="1" applyAlignment="1">
      <alignment horizontal="center" vertical="center"/>
    </xf>
    <xf numFmtId="167" fontId="12" fillId="13" borderId="75" xfId="0" applyNumberFormat="1" applyFont="1" applyFill="1" applyBorder="1" applyAlignment="1">
      <alignment horizontal="center" vertical="center"/>
    </xf>
    <xf numFmtId="167" fontId="12" fillId="18" borderId="70" xfId="0" applyNumberFormat="1" applyFont="1" applyFill="1" applyBorder="1" applyAlignment="1">
      <alignment horizontal="center" vertical="center"/>
    </xf>
    <xf numFmtId="167" fontId="12" fillId="18" borderId="87" xfId="0" applyNumberFormat="1" applyFont="1" applyFill="1" applyBorder="1" applyAlignment="1">
      <alignment horizontal="center" vertical="center"/>
    </xf>
    <xf numFmtId="167" fontId="54" fillId="0" borderId="82" xfId="0" applyNumberFormat="1" applyFont="1" applyBorder="1" applyAlignment="1">
      <alignment vertical="center"/>
    </xf>
    <xf numFmtId="167" fontId="11" fillId="18" borderId="90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Alignment="1">
      <alignment horizontal="center" vertical="center"/>
    </xf>
    <xf numFmtId="167" fontId="11" fillId="2" borderId="149" xfId="0" applyNumberFormat="1" applyFont="1" applyFill="1" applyBorder="1" applyAlignment="1">
      <alignment horizontal="center" vertical="center"/>
    </xf>
    <xf numFmtId="167" fontId="50" fillId="2" borderId="151" xfId="0" applyNumberFormat="1" applyFont="1" applyFill="1" applyBorder="1" applyAlignment="1">
      <alignment horizontal="center" vertical="center"/>
    </xf>
    <xf numFmtId="167" fontId="11" fillId="22" borderId="0" xfId="0" applyNumberFormat="1" applyFont="1" applyFill="1" applyAlignment="1">
      <alignment horizontal="center" vertical="center"/>
    </xf>
    <xf numFmtId="167" fontId="11" fillId="14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5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7" fontId="38" fillId="2" borderId="0" xfId="0" applyNumberFormat="1" applyFont="1" applyFill="1" applyAlignment="1">
      <alignment horizontal="center" vertical="center"/>
    </xf>
    <xf numFmtId="0" fontId="11" fillId="29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59" fillId="2" borderId="0" xfId="0" applyFont="1" applyFill="1" applyAlignment="1">
      <alignment horizontal="center" vertical="center" wrapText="1"/>
    </xf>
    <xf numFmtId="0" fontId="12" fillId="29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27" fillId="29" borderId="0" xfId="0" applyFont="1" applyFill="1" applyAlignment="1">
      <alignment vertical="center"/>
    </xf>
    <xf numFmtId="0" fontId="61" fillId="2" borderId="0" xfId="0" applyFont="1" applyFill="1" applyAlignment="1">
      <alignment vertical="center"/>
    </xf>
    <xf numFmtId="167" fontId="51" fillId="6" borderId="11" xfId="0" applyNumberFormat="1" applyFont="1" applyFill="1" applyBorder="1" applyAlignment="1">
      <alignment vertical="center"/>
    </xf>
    <xf numFmtId="167" fontId="62" fillId="2" borderId="73" xfId="0" applyNumberFormat="1" applyFont="1" applyFill="1" applyBorder="1" applyAlignment="1">
      <alignment horizontal="center" vertical="center"/>
    </xf>
    <xf numFmtId="167" fontId="27" fillId="2" borderId="76" xfId="0" applyNumberFormat="1" applyFont="1" applyFill="1" applyBorder="1" applyAlignment="1">
      <alignment horizontal="center" vertical="center"/>
    </xf>
    <xf numFmtId="167" fontId="27" fillId="2" borderId="73" xfId="0" applyNumberFormat="1" applyFont="1" applyFill="1" applyBorder="1" applyAlignment="1">
      <alignment horizontal="center" vertical="center"/>
    </xf>
    <xf numFmtId="167" fontId="62" fillId="2" borderId="76" xfId="0" applyNumberFormat="1" applyFont="1" applyFill="1" applyBorder="1" applyAlignment="1">
      <alignment horizontal="right" vertical="center"/>
    </xf>
    <xf numFmtId="167" fontId="51" fillId="2" borderId="76" xfId="0" applyNumberFormat="1" applyFont="1" applyFill="1" applyBorder="1" applyAlignment="1">
      <alignment horizontal="center" vertical="center"/>
    </xf>
    <xf numFmtId="167" fontId="62" fillId="2" borderId="73" xfId="0" applyNumberFormat="1" applyFont="1" applyFill="1" applyBorder="1" applyAlignment="1">
      <alignment horizontal="right" vertical="center"/>
    </xf>
    <xf numFmtId="167" fontId="51" fillId="2" borderId="73" xfId="0" applyNumberFormat="1" applyFont="1" applyFill="1" applyBorder="1" applyAlignment="1">
      <alignment horizontal="center" vertical="center"/>
    </xf>
    <xf numFmtId="167" fontId="51" fillId="2" borderId="76" xfId="0" applyNumberFormat="1" applyFont="1" applyFill="1" applyBorder="1" applyAlignment="1">
      <alignment horizontal="right" vertical="center"/>
    </xf>
    <xf numFmtId="167" fontId="62" fillId="2" borderId="79" xfId="0" applyNumberFormat="1" applyFont="1" applyFill="1" applyBorder="1" applyAlignment="1">
      <alignment horizontal="right" vertical="center"/>
    </xf>
    <xf numFmtId="167" fontId="51" fillId="2" borderId="79" xfId="0" applyNumberFormat="1" applyFont="1" applyFill="1" applyBorder="1" applyAlignment="1">
      <alignment horizontal="center" vertical="center"/>
    </xf>
    <xf numFmtId="167" fontId="51" fillId="2" borderId="12" xfId="0" applyNumberFormat="1" applyFont="1" applyFill="1" applyBorder="1" applyAlignment="1">
      <alignment horizontal="center" vertical="center"/>
    </xf>
    <xf numFmtId="167" fontId="51" fillId="6" borderId="11" xfId="0" applyNumberFormat="1" applyFont="1" applyFill="1" applyBorder="1" applyAlignment="1">
      <alignment horizontal="center" vertical="center"/>
    </xf>
    <xf numFmtId="0" fontId="27" fillId="2" borderId="76" xfId="0" applyFont="1" applyFill="1" applyBorder="1" applyAlignment="1">
      <alignment vertical="center"/>
    </xf>
    <xf numFmtId="167" fontId="51" fillId="2" borderId="83" xfId="0" applyNumberFormat="1" applyFont="1" applyFill="1" applyBorder="1" applyAlignment="1">
      <alignment horizontal="center" vertical="center"/>
    </xf>
    <xf numFmtId="167" fontId="51" fillId="2" borderId="86" xfId="0" applyNumberFormat="1" applyFont="1" applyFill="1" applyBorder="1" applyAlignment="1">
      <alignment horizontal="center" vertical="center"/>
    </xf>
    <xf numFmtId="167" fontId="27" fillId="6" borderId="11" xfId="0" applyNumberFormat="1" applyFont="1" applyFill="1" applyBorder="1" applyAlignment="1">
      <alignment horizontal="center" vertical="center"/>
    </xf>
    <xf numFmtId="167" fontId="62" fillId="2" borderId="83" xfId="0" applyNumberFormat="1" applyFont="1" applyFill="1" applyBorder="1" applyAlignment="1">
      <alignment horizontal="right" vertical="center"/>
    </xf>
    <xf numFmtId="167" fontId="27" fillId="2" borderId="79" xfId="0" applyNumberFormat="1" applyFont="1" applyFill="1" applyBorder="1" applyAlignment="1">
      <alignment horizontal="center" vertical="center"/>
    </xf>
    <xf numFmtId="0" fontId="27" fillId="2" borderId="83" xfId="0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7" fontId="51" fillId="6" borderId="104" xfId="0" applyNumberFormat="1" applyFont="1" applyFill="1" applyBorder="1" applyAlignment="1">
      <alignment vertical="center"/>
    </xf>
    <xf numFmtId="167" fontId="27" fillId="13" borderId="73" xfId="0" applyNumberFormat="1" applyFont="1" applyFill="1" applyBorder="1" applyAlignment="1">
      <alignment horizontal="center" vertical="center"/>
    </xf>
    <xf numFmtId="167" fontId="51" fillId="0" borderId="76" xfId="0" applyNumberFormat="1" applyFont="1" applyBorder="1" applyAlignment="1">
      <alignment horizontal="center" vertical="center"/>
    </xf>
    <xf numFmtId="167" fontId="51" fillId="0" borderId="73" xfId="0" applyNumberFormat="1" applyFont="1" applyBorder="1" applyAlignment="1">
      <alignment horizontal="center" vertical="center"/>
    </xf>
    <xf numFmtId="167" fontId="51" fillId="0" borderId="79" xfId="0" applyNumberFormat="1" applyFont="1" applyBorder="1" applyAlignment="1">
      <alignment horizontal="center" vertical="center"/>
    </xf>
    <xf numFmtId="167" fontId="27" fillId="18" borderId="11" xfId="0" applyNumberFormat="1" applyFont="1" applyFill="1" applyBorder="1" applyAlignment="1">
      <alignment horizontal="center" vertical="center"/>
    </xf>
    <xf numFmtId="167" fontId="27" fillId="13" borderId="76" xfId="0" applyNumberFormat="1" applyFont="1" applyFill="1" applyBorder="1" applyAlignment="1">
      <alignment horizontal="center" vertical="center"/>
    </xf>
    <xf numFmtId="167" fontId="27" fillId="19" borderId="11" xfId="0" applyNumberFormat="1" applyFont="1" applyFill="1" applyBorder="1" applyAlignment="1">
      <alignment horizontal="center" vertical="center"/>
    </xf>
    <xf numFmtId="167" fontId="27" fillId="18" borderId="88" xfId="0" applyNumberFormat="1" applyFont="1" applyFill="1" applyBorder="1" applyAlignment="1">
      <alignment horizontal="center" vertical="center"/>
    </xf>
    <xf numFmtId="167" fontId="27" fillId="0" borderId="83" xfId="0" applyNumberFormat="1" applyFont="1" applyBorder="1" applyAlignment="1">
      <alignment vertical="center"/>
    </xf>
    <xf numFmtId="167" fontId="53" fillId="18" borderId="91" xfId="0" applyNumberFormat="1" applyFont="1" applyFill="1" applyBorder="1" applyAlignment="1">
      <alignment horizontal="center" vertical="center"/>
    </xf>
    <xf numFmtId="0" fontId="27" fillId="2" borderId="0" xfId="0" applyFont="1" applyFill="1"/>
    <xf numFmtId="167" fontId="53" fillId="2" borderId="0" xfId="0" applyNumberFormat="1" applyFont="1" applyFill="1" applyAlignment="1">
      <alignment horizontal="center" vertical="center"/>
    </xf>
    <xf numFmtId="167" fontId="64" fillId="2" borderId="0" xfId="0" applyNumberFormat="1" applyFont="1" applyFill="1" applyAlignment="1">
      <alignment horizontal="center" vertical="center"/>
    </xf>
    <xf numFmtId="167" fontId="65" fillId="2" borderId="34" xfId="0" applyNumberFormat="1" applyFont="1" applyFill="1" applyBorder="1" applyAlignment="1">
      <alignment horizontal="center" vertical="center"/>
    </xf>
    <xf numFmtId="0" fontId="27" fillId="0" borderId="0" xfId="0" applyFont="1"/>
    <xf numFmtId="0" fontId="53" fillId="29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66" fillId="2" borderId="0" xfId="0" applyFont="1" applyFill="1" applyAlignment="1">
      <alignment horizontal="center" vertical="center" wrapText="1"/>
    </xf>
    <xf numFmtId="167" fontId="26" fillId="2" borderId="0" xfId="0" applyNumberFormat="1" applyFont="1" applyFill="1" applyAlignment="1">
      <alignment horizontal="center" vertical="center"/>
    </xf>
    <xf numFmtId="0" fontId="67" fillId="29" borderId="0" xfId="0" applyFont="1" applyFill="1" applyAlignment="1">
      <alignment horizontal="left" vertical="center"/>
    </xf>
    <xf numFmtId="0" fontId="52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167" fontId="53" fillId="21" borderId="0" xfId="0" applyNumberFormat="1" applyFont="1" applyFill="1" applyAlignment="1">
      <alignment horizontal="center" vertical="center"/>
    </xf>
    <xf numFmtId="167" fontId="53" fillId="14" borderId="0" xfId="0" applyNumberFormat="1" applyFont="1" applyFill="1" applyAlignment="1">
      <alignment horizontal="center" vertical="center"/>
    </xf>
    <xf numFmtId="0" fontId="45" fillId="7" borderId="6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69" fillId="29" borderId="0" xfId="0" applyFont="1" applyFill="1" applyAlignment="1">
      <alignment horizontal="left" vertical="center"/>
    </xf>
    <xf numFmtId="167" fontId="46" fillId="6" borderId="71" xfId="0" applyNumberFormat="1" applyFont="1" applyFill="1" applyBorder="1" applyAlignment="1">
      <alignment vertical="center"/>
    </xf>
    <xf numFmtId="167" fontId="46" fillId="6" borderId="71" xfId="0" applyNumberFormat="1" applyFont="1" applyFill="1" applyBorder="1" applyAlignment="1">
      <alignment horizontal="center" vertical="center"/>
    </xf>
    <xf numFmtId="0" fontId="72" fillId="2" borderId="0" xfId="0" applyFont="1" applyFill="1" applyAlignment="1">
      <alignment vertical="center"/>
    </xf>
    <xf numFmtId="0" fontId="45" fillId="31" borderId="69" xfId="0" applyFont="1" applyFill="1" applyBorder="1" applyAlignment="1">
      <alignment horizontal="center" vertical="center" wrapText="1"/>
    </xf>
    <xf numFmtId="167" fontId="46" fillId="6" borderId="102" xfId="0" applyNumberFormat="1" applyFont="1" applyFill="1" applyBorder="1" applyAlignment="1">
      <alignment vertical="center"/>
    </xf>
    <xf numFmtId="167" fontId="7" fillId="13" borderId="74" xfId="0" applyNumberFormat="1" applyFont="1" applyFill="1" applyBorder="1" applyAlignment="1">
      <alignment horizontal="center" vertical="center"/>
    </xf>
    <xf numFmtId="167" fontId="7" fillId="13" borderId="77" xfId="0" applyNumberFormat="1" applyFont="1" applyFill="1" applyBorder="1" applyAlignment="1">
      <alignment horizontal="center" vertical="center"/>
    </xf>
    <xf numFmtId="167" fontId="7" fillId="18" borderId="71" xfId="0" applyNumberFormat="1" applyFont="1" applyFill="1" applyBorder="1" applyAlignment="1">
      <alignment horizontal="center" vertical="center"/>
    </xf>
    <xf numFmtId="167" fontId="7" fillId="18" borderId="89" xfId="0" applyNumberFormat="1" applyFont="1" applyFill="1" applyBorder="1" applyAlignment="1">
      <alignment horizontal="center" vertical="center"/>
    </xf>
    <xf numFmtId="167" fontId="0" fillId="0" borderId="84" xfId="0" applyNumberFormat="1" applyBorder="1" applyAlignment="1">
      <alignment vertical="center"/>
    </xf>
    <xf numFmtId="167" fontId="73" fillId="18" borderId="92" xfId="0" applyNumberFormat="1" applyFont="1" applyFill="1" applyBorder="1" applyAlignment="1">
      <alignment horizontal="center" vertical="center"/>
    </xf>
    <xf numFmtId="167" fontId="73" fillId="2" borderId="0" xfId="0" applyNumberFormat="1" applyFont="1" applyFill="1" applyAlignment="1">
      <alignment horizontal="center" vertical="center"/>
    </xf>
    <xf numFmtId="167" fontId="73" fillId="2" borderId="150" xfId="0" applyNumberFormat="1" applyFont="1" applyFill="1" applyBorder="1" applyAlignment="1">
      <alignment horizontal="center" vertical="center"/>
    </xf>
    <xf numFmtId="167" fontId="74" fillId="2" borderId="150" xfId="0" applyNumberFormat="1" applyFont="1" applyFill="1" applyBorder="1" applyAlignment="1">
      <alignment horizontal="center" vertical="center"/>
    </xf>
    <xf numFmtId="167" fontId="75" fillId="2" borderId="152" xfId="0" applyNumberFormat="1" applyFont="1" applyFill="1" applyBorder="1" applyAlignment="1">
      <alignment horizontal="center" vertical="center"/>
    </xf>
    <xf numFmtId="167" fontId="71" fillId="2" borderId="11" xfId="0" applyNumberFormat="1" applyFont="1" applyFill="1" applyBorder="1" applyAlignment="1">
      <alignment horizontal="center" vertical="center"/>
    </xf>
    <xf numFmtId="167" fontId="77" fillId="20" borderId="11" xfId="0" applyNumberFormat="1" applyFont="1" applyFill="1" applyBorder="1" applyAlignment="1">
      <alignment horizontal="center" vertical="center"/>
    </xf>
    <xf numFmtId="167" fontId="73" fillId="14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79" fillId="2" borderId="0" xfId="0" applyFont="1" applyFill="1" applyAlignment="1">
      <alignment horizontal="center" vertical="center" wrapText="1"/>
    </xf>
    <xf numFmtId="167" fontId="70" fillId="32" borderId="77" xfId="0" applyNumberFormat="1" applyFont="1" applyFill="1" applyBorder="1" applyAlignment="1">
      <alignment horizontal="right" vertical="center"/>
    </xf>
    <xf numFmtId="167" fontId="73" fillId="21" borderId="0" xfId="0" applyNumberFormat="1" applyFont="1" applyFill="1" applyAlignment="1">
      <alignment horizontal="center" vertical="center"/>
    </xf>
    <xf numFmtId="167" fontId="7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3" fillId="29" borderId="0" xfId="0" applyFont="1" applyFill="1" applyAlignment="1">
      <alignment vertical="center"/>
    </xf>
    <xf numFmtId="0" fontId="73" fillId="2" borderId="0" xfId="0" applyFont="1" applyFill="1" applyAlignment="1">
      <alignment vertical="center" wrapText="1"/>
    </xf>
    <xf numFmtId="0" fontId="80" fillId="2" borderId="0" xfId="0" applyFont="1" applyFill="1" applyAlignment="1">
      <alignment horizontal="center" vertical="center" wrapText="1"/>
    </xf>
    <xf numFmtId="0" fontId="7" fillId="29" borderId="0" xfId="0" applyFont="1" applyFill="1" applyAlignment="1">
      <alignment vertical="center"/>
    </xf>
    <xf numFmtId="0" fontId="81" fillId="2" borderId="0" xfId="0" applyFont="1" applyFill="1" applyAlignment="1">
      <alignment vertical="center"/>
    </xf>
    <xf numFmtId="167" fontId="70" fillId="2" borderId="72" xfId="0" applyNumberFormat="1" applyFont="1" applyFill="1" applyBorder="1" applyAlignment="1">
      <alignment horizontal="right" vertical="center"/>
    </xf>
    <xf numFmtId="0" fontId="70" fillId="2" borderId="46" xfId="0" applyFont="1" applyFill="1" applyBorder="1" applyAlignment="1">
      <alignment horizontal="right" vertical="center"/>
    </xf>
    <xf numFmtId="167" fontId="70" fillId="2" borderId="37" xfId="0" applyNumberFormat="1" applyFont="1" applyFill="1" applyBorder="1" applyAlignment="1">
      <alignment horizontal="right" vertical="center"/>
    </xf>
    <xf numFmtId="167" fontId="70" fillId="16" borderId="31" xfId="0" applyNumberFormat="1" applyFont="1" applyFill="1" applyBorder="1" applyAlignment="1">
      <alignment horizontal="right" vertical="center"/>
    </xf>
    <xf numFmtId="0" fontId="7" fillId="2" borderId="23" xfId="0" applyFont="1" applyFill="1" applyBorder="1"/>
    <xf numFmtId="167" fontId="70" fillId="2" borderId="25" xfId="0" applyNumberFormat="1" applyFont="1" applyFill="1" applyBorder="1" applyAlignment="1">
      <alignment horizontal="right" vertical="center"/>
    </xf>
    <xf numFmtId="167" fontId="70" fillId="2" borderId="73" xfId="0" applyNumberFormat="1" applyFont="1" applyFill="1" applyBorder="1" applyAlignment="1">
      <alignment horizontal="right" vertical="center"/>
    </xf>
    <xf numFmtId="0" fontId="70" fillId="2" borderId="51" xfId="0" applyFont="1" applyFill="1" applyBorder="1" applyAlignment="1">
      <alignment horizontal="right" vertical="center"/>
    </xf>
    <xf numFmtId="167" fontId="70" fillId="2" borderId="24" xfId="0" applyNumberFormat="1" applyFont="1" applyFill="1" applyBorder="1" applyAlignment="1">
      <alignment horizontal="right" vertical="center"/>
    </xf>
    <xf numFmtId="167" fontId="70" fillId="2" borderId="76" xfId="0" applyNumberFormat="1" applyFont="1" applyFill="1" applyBorder="1" applyAlignment="1">
      <alignment horizontal="right" vertical="center"/>
    </xf>
    <xf numFmtId="167" fontId="70" fillId="32" borderId="76" xfId="0" applyNumberFormat="1" applyFont="1" applyFill="1" applyBorder="1" applyAlignment="1">
      <alignment horizontal="right" vertical="center"/>
    </xf>
    <xf numFmtId="0" fontId="70" fillId="2" borderId="51" xfId="0" applyFont="1" applyFill="1" applyBorder="1" applyAlignment="1">
      <alignment vertical="center"/>
    </xf>
    <xf numFmtId="167" fontId="70" fillId="2" borderId="24" xfId="0" applyNumberFormat="1" applyFont="1" applyFill="1" applyBorder="1" applyAlignment="1">
      <alignment horizontal="center" vertical="center"/>
    </xf>
    <xf numFmtId="167" fontId="70" fillId="0" borderId="37" xfId="0" applyNumberFormat="1" applyFont="1" applyBorder="1" applyAlignment="1">
      <alignment horizontal="center" vertical="center"/>
    </xf>
    <xf numFmtId="167" fontId="70" fillId="16" borderId="13" xfId="0" applyNumberFormat="1" applyFont="1" applyFill="1" applyBorder="1" applyAlignment="1">
      <alignment horizontal="center" vertical="center"/>
    </xf>
    <xf numFmtId="167" fontId="70" fillId="8" borderId="75" xfId="0" applyNumberFormat="1" applyFont="1" applyFill="1" applyBorder="1" applyAlignment="1">
      <alignment horizontal="center" vertical="center"/>
    </xf>
    <xf numFmtId="167" fontId="70" fillId="2" borderId="76" xfId="0" applyNumberFormat="1" applyFont="1" applyFill="1" applyBorder="1" applyAlignment="1">
      <alignment horizontal="center" vertical="center"/>
    </xf>
    <xf numFmtId="0" fontId="45" fillId="2" borderId="23" xfId="0" applyFont="1" applyFill="1" applyBorder="1" applyAlignment="1">
      <alignment horizontal="right"/>
    </xf>
    <xf numFmtId="0" fontId="45" fillId="0" borderId="0" xfId="0" applyFont="1" applyAlignment="1">
      <alignment horizontal="right"/>
    </xf>
    <xf numFmtId="0" fontId="46" fillId="2" borderId="46" xfId="0" applyFont="1" applyFill="1" applyBorder="1" applyAlignment="1">
      <alignment vertical="center"/>
    </xf>
    <xf numFmtId="167" fontId="70" fillId="2" borderId="24" xfId="0" applyNumberFormat="1" applyFont="1" applyFill="1" applyBorder="1" applyAlignment="1">
      <alignment vertical="center"/>
    </xf>
    <xf numFmtId="167" fontId="70" fillId="2" borderId="76" xfId="0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7" fontId="70" fillId="0" borderId="37" xfId="0" applyNumberFormat="1" applyFont="1" applyBorder="1" applyAlignment="1">
      <alignment horizontal="right" vertical="center"/>
    </xf>
    <xf numFmtId="0" fontId="70" fillId="2" borderId="52" xfId="0" applyFont="1" applyFill="1" applyBorder="1" applyAlignment="1">
      <alignment horizontal="right" vertical="center"/>
    </xf>
    <xf numFmtId="167" fontId="70" fillId="2" borderId="26" xfId="0" applyNumberFormat="1" applyFont="1" applyFill="1" applyBorder="1" applyAlignment="1">
      <alignment horizontal="right" vertical="center"/>
    </xf>
    <xf numFmtId="167" fontId="70" fillId="2" borderId="75" xfId="0" applyNumberFormat="1" applyFont="1" applyFill="1" applyBorder="1" applyAlignment="1">
      <alignment horizontal="right" vertical="center"/>
    </xf>
    <xf numFmtId="167" fontId="70" fillId="2" borderId="79" xfId="0" applyNumberFormat="1" applyFont="1" applyFill="1" applyBorder="1" applyAlignment="1">
      <alignment horizontal="right" vertical="center"/>
    </xf>
    <xf numFmtId="167" fontId="70" fillId="32" borderId="75" xfId="0" applyNumberFormat="1" applyFont="1" applyFill="1" applyBorder="1" applyAlignment="1">
      <alignment horizontal="right" vertical="center"/>
    </xf>
    <xf numFmtId="0" fontId="46" fillId="2" borderId="51" xfId="0" applyFont="1" applyFill="1" applyBorder="1" applyAlignment="1">
      <alignment vertical="center"/>
    </xf>
    <xf numFmtId="167" fontId="70" fillId="2" borderId="76" xfId="0" applyNumberFormat="1" applyFont="1" applyFill="1" applyBorder="1" applyAlignment="1">
      <alignment horizontal="left" vertical="center"/>
    </xf>
    <xf numFmtId="0" fontId="70" fillId="2" borderId="54" xfId="0" applyFont="1" applyFill="1" applyBorder="1" applyAlignment="1">
      <alignment horizontal="right" vertical="center"/>
    </xf>
    <xf numFmtId="167" fontId="70" fillId="2" borderId="38" xfId="0" applyNumberFormat="1" applyFont="1" applyFill="1" applyBorder="1" applyAlignment="1">
      <alignment horizontal="right" vertical="center"/>
    </xf>
    <xf numFmtId="167" fontId="70" fillId="2" borderId="82" xfId="0" applyNumberFormat="1" applyFont="1" applyFill="1" applyBorder="1" applyAlignment="1">
      <alignment horizontal="right" vertical="center"/>
    </xf>
    <xf numFmtId="167" fontId="70" fillId="2" borderId="83" xfId="0" applyNumberFormat="1" applyFont="1" applyFill="1" applyBorder="1" applyAlignment="1">
      <alignment horizontal="left" vertical="center"/>
    </xf>
    <xf numFmtId="0" fontId="70" fillId="2" borderId="23" xfId="0" applyFont="1" applyFill="1" applyBorder="1" applyAlignment="1">
      <alignment horizontal="right"/>
    </xf>
    <xf numFmtId="0" fontId="70" fillId="0" borderId="0" xfId="0" applyFont="1" applyAlignment="1">
      <alignment horizontal="right"/>
    </xf>
    <xf numFmtId="0" fontId="7" fillId="2" borderId="46" xfId="0" applyFont="1" applyFill="1" applyBorder="1" applyAlignment="1">
      <alignment vertical="center"/>
    </xf>
    <xf numFmtId="167" fontId="7" fillId="2" borderId="25" xfId="0" applyNumberFormat="1" applyFont="1" applyFill="1" applyBorder="1" applyAlignment="1">
      <alignment horizontal="center" vertical="center"/>
    </xf>
    <xf numFmtId="167" fontId="7" fillId="0" borderId="38" xfId="0" applyNumberFormat="1" applyFont="1" applyBorder="1" applyAlignment="1">
      <alignment horizontal="center" vertical="center"/>
    </xf>
    <xf numFmtId="167" fontId="7" fillId="16" borderId="31" xfId="0" applyNumberFormat="1" applyFont="1" applyFill="1" applyBorder="1" applyAlignment="1">
      <alignment horizontal="center" vertical="center"/>
    </xf>
    <xf numFmtId="167" fontId="7" fillId="2" borderId="72" xfId="0" applyNumberFormat="1" applyFont="1" applyFill="1" applyBorder="1" applyAlignment="1">
      <alignment horizontal="center" vertical="center"/>
    </xf>
    <xf numFmtId="167" fontId="7" fillId="2" borderId="73" xfId="0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45" fillId="0" borderId="0" xfId="0" applyFont="1"/>
    <xf numFmtId="0" fontId="46" fillId="2" borderId="52" xfId="0" applyFont="1" applyFill="1" applyBorder="1" applyAlignment="1">
      <alignment vertical="center"/>
    </xf>
    <xf numFmtId="167" fontId="70" fillId="2" borderId="26" xfId="0" applyNumberFormat="1" applyFont="1" applyFill="1" applyBorder="1" applyAlignment="1">
      <alignment vertical="center"/>
    </xf>
    <xf numFmtId="167" fontId="70" fillId="2" borderId="79" xfId="0" applyNumberFormat="1" applyFont="1" applyFill="1" applyBorder="1" applyAlignment="1">
      <alignment vertical="center"/>
    </xf>
    <xf numFmtId="167" fontId="70" fillId="2" borderId="39" xfId="0" applyNumberFormat="1" applyFont="1" applyFill="1" applyBorder="1" applyAlignment="1">
      <alignment horizontal="right" vertical="center"/>
    </xf>
    <xf numFmtId="167" fontId="46" fillId="2" borderId="78" xfId="0" applyNumberFormat="1" applyFont="1" applyFill="1" applyBorder="1" applyAlignment="1">
      <alignment horizontal="center" vertical="center"/>
    </xf>
    <xf numFmtId="167" fontId="46" fillId="2" borderId="79" xfId="0" applyNumberFormat="1" applyFont="1" applyFill="1" applyBorder="1" applyAlignment="1">
      <alignment horizontal="center" vertical="center"/>
    </xf>
    <xf numFmtId="167" fontId="70" fillId="2" borderId="78" xfId="0" applyNumberFormat="1" applyFont="1" applyFill="1" applyBorder="1" applyAlignment="1">
      <alignment horizontal="right" vertical="center"/>
    </xf>
    <xf numFmtId="0" fontId="70" fillId="0" borderId="20" xfId="0" applyFont="1" applyBorder="1" applyAlignment="1">
      <alignment horizontal="right" vertical="center"/>
    </xf>
    <xf numFmtId="0" fontId="45" fillId="2" borderId="0" xfId="0" applyFont="1" applyFill="1" applyAlignment="1">
      <alignment horizontal="right"/>
    </xf>
    <xf numFmtId="0" fontId="7" fillId="0" borderId="20" xfId="0" applyFont="1" applyBorder="1" applyAlignment="1">
      <alignment vertical="center"/>
    </xf>
    <xf numFmtId="167" fontId="70" fillId="0" borderId="13" xfId="0" applyNumberFormat="1" applyFont="1" applyBorder="1" applyAlignment="1">
      <alignment horizontal="right" vertical="center"/>
    </xf>
    <xf numFmtId="167" fontId="70" fillId="0" borderId="76" xfId="0" applyNumberFormat="1" applyFont="1" applyBorder="1" applyAlignment="1">
      <alignment horizontal="right" vertical="center"/>
    </xf>
    <xf numFmtId="0" fontId="70" fillId="2" borderId="0" xfId="0" applyFont="1" applyFill="1" applyAlignment="1">
      <alignment horizontal="right"/>
    </xf>
    <xf numFmtId="167" fontId="70" fillId="16" borderId="98" xfId="0" applyNumberFormat="1" applyFont="1" applyFill="1" applyBorder="1" applyAlignment="1">
      <alignment horizontal="right" vertical="center"/>
    </xf>
    <xf numFmtId="0" fontId="46" fillId="0" borderId="20" xfId="0" applyFont="1" applyBorder="1" applyAlignment="1">
      <alignment vertical="center"/>
    </xf>
    <xf numFmtId="0" fontId="81" fillId="2" borderId="0" xfId="0" applyFont="1" applyFill="1"/>
    <xf numFmtId="0" fontId="81" fillId="0" borderId="0" xfId="0" applyFont="1"/>
    <xf numFmtId="0" fontId="70" fillId="2" borderId="20" xfId="0" applyFont="1" applyFill="1" applyBorder="1" applyAlignment="1">
      <alignment horizontal="right" vertical="center"/>
    </xf>
    <xf numFmtId="167" fontId="46" fillId="0" borderId="76" xfId="0" applyNumberFormat="1" applyFont="1" applyBorder="1" applyAlignment="1">
      <alignment horizontal="center" vertical="center"/>
    </xf>
    <xf numFmtId="0" fontId="46" fillId="0" borderId="49" xfId="0" applyFont="1" applyBorder="1" applyAlignment="1">
      <alignment vertical="center"/>
    </xf>
    <xf numFmtId="167" fontId="70" fillId="0" borderId="73" xfId="0" applyNumberFormat="1" applyFont="1" applyBorder="1" applyAlignment="1">
      <alignment horizontal="right" vertical="center"/>
    </xf>
    <xf numFmtId="167" fontId="70" fillId="0" borderId="39" xfId="0" applyNumberFormat="1" applyFont="1" applyBorder="1" applyAlignment="1">
      <alignment horizontal="right" vertical="center"/>
    </xf>
    <xf numFmtId="167" fontId="70" fillId="16" borderId="101" xfId="0" applyNumberFormat="1" applyFont="1" applyFill="1" applyBorder="1" applyAlignment="1">
      <alignment horizontal="right" vertical="center"/>
    </xf>
    <xf numFmtId="167" fontId="70" fillId="0" borderId="79" xfId="0" applyNumberFormat="1" applyFont="1" applyBorder="1" applyAlignment="1">
      <alignment horizontal="right" vertical="center"/>
    </xf>
    <xf numFmtId="0" fontId="72" fillId="2" borderId="0" xfId="0" applyFont="1" applyFill="1" applyAlignment="1">
      <alignment horizontal="center" vertical="center"/>
    </xf>
    <xf numFmtId="167" fontId="73" fillId="2" borderId="149" xfId="0" applyNumberFormat="1" applyFont="1" applyFill="1" applyBorder="1" applyAlignment="1">
      <alignment horizontal="center" vertical="center"/>
    </xf>
    <xf numFmtId="167" fontId="76" fillId="2" borderId="149" xfId="0" applyNumberFormat="1" applyFont="1" applyFill="1" applyBorder="1" applyAlignment="1">
      <alignment horizontal="left" vertical="center"/>
    </xf>
    <xf numFmtId="167" fontId="76" fillId="2" borderId="0" xfId="0" applyNumberFormat="1" applyFont="1" applyFill="1" applyAlignment="1">
      <alignment horizontal="center" vertical="center"/>
    </xf>
    <xf numFmtId="167" fontId="73" fillId="2" borderId="11" xfId="0" applyNumberFormat="1" applyFont="1" applyFill="1" applyBorder="1" applyAlignment="1">
      <alignment horizontal="center" vertical="center"/>
    </xf>
    <xf numFmtId="167" fontId="73" fillId="0" borderId="11" xfId="0" applyNumberFormat="1" applyFont="1" applyBorder="1" applyAlignment="1">
      <alignment horizontal="center" vertical="center"/>
    </xf>
    <xf numFmtId="0" fontId="71" fillId="2" borderId="11" xfId="0" applyFont="1" applyFill="1" applyBorder="1" applyAlignment="1">
      <alignment horizontal="center" vertical="center"/>
    </xf>
    <xf numFmtId="167" fontId="71" fillId="0" borderId="11" xfId="0" applyNumberFormat="1" applyFont="1" applyBorder="1" applyAlignment="1">
      <alignment horizontal="center" vertical="center"/>
    </xf>
    <xf numFmtId="0" fontId="77" fillId="20" borderId="11" xfId="0" applyFont="1" applyFill="1" applyBorder="1" applyAlignment="1">
      <alignment horizontal="center" vertical="center"/>
    </xf>
    <xf numFmtId="167" fontId="16" fillId="32" borderId="13" xfId="0" applyNumberFormat="1" applyFont="1" applyFill="1" applyBorder="1" applyAlignment="1">
      <alignment horizontal="right" vertical="center"/>
    </xf>
    <xf numFmtId="167" fontId="2" fillId="6" borderId="31" xfId="0" applyNumberFormat="1" applyFont="1" applyFill="1" applyBorder="1" applyAlignment="1">
      <alignment horizontal="center" vertical="center"/>
    </xf>
    <xf numFmtId="167" fontId="16" fillId="6" borderId="31" xfId="0" applyNumberFormat="1" applyFont="1" applyFill="1" applyBorder="1" applyAlignment="1">
      <alignment horizontal="center" vertical="center"/>
    </xf>
    <xf numFmtId="167" fontId="46" fillId="6" borderId="77" xfId="0" applyNumberFormat="1" applyFont="1" applyFill="1" applyBorder="1" applyAlignment="1">
      <alignment horizontal="center" vertical="center"/>
    </xf>
    <xf numFmtId="167" fontId="14" fillId="6" borderId="28" xfId="0" applyNumberFormat="1" applyFont="1" applyFill="1" applyBorder="1" applyAlignment="1">
      <alignment horizontal="center" vertical="center"/>
    </xf>
    <xf numFmtId="167" fontId="14" fillId="6" borderId="70" xfId="0" applyNumberFormat="1" applyFont="1" applyFill="1" applyBorder="1" applyAlignment="1">
      <alignment horizontal="center" vertical="center"/>
    </xf>
    <xf numFmtId="167" fontId="2" fillId="6" borderId="28" xfId="0" applyNumberFormat="1" applyFont="1" applyFill="1" applyBorder="1" applyAlignment="1">
      <alignment horizontal="center" vertical="center"/>
    </xf>
    <xf numFmtId="167" fontId="2" fillId="6" borderId="70" xfId="0" applyNumberFormat="1" applyFont="1" applyFill="1" applyBorder="1" applyAlignment="1">
      <alignment horizontal="center" vertical="center"/>
    </xf>
    <xf numFmtId="167" fontId="2" fillId="6" borderId="11" xfId="0" applyNumberFormat="1" applyFont="1" applyFill="1" applyBorder="1" applyAlignment="1">
      <alignment horizontal="center" vertical="center"/>
    </xf>
    <xf numFmtId="169" fontId="27" fillId="4" borderId="72" xfId="0" applyNumberFormat="1" applyFont="1" applyFill="1" applyBorder="1" applyAlignment="1">
      <alignment horizontal="center" vertical="center"/>
    </xf>
    <xf numFmtId="0" fontId="18" fillId="7" borderId="157" xfId="0" applyFont="1" applyFill="1" applyBorder="1" applyAlignment="1">
      <alignment horizontal="center" vertical="center" wrapText="1"/>
    </xf>
    <xf numFmtId="167" fontId="14" fillId="6" borderId="15" xfId="0" applyNumberFormat="1" applyFont="1" applyFill="1" applyBorder="1" applyAlignment="1">
      <alignment vertical="center"/>
    </xf>
    <xf numFmtId="167" fontId="2" fillId="7" borderId="158" xfId="0" applyNumberFormat="1" applyFont="1" applyFill="1" applyBorder="1" applyAlignment="1">
      <alignment horizontal="center" vertical="center"/>
    </xf>
    <xf numFmtId="167" fontId="2" fillId="7" borderId="159" xfId="0" applyNumberFormat="1" applyFont="1" applyFill="1" applyBorder="1" applyAlignment="1">
      <alignment horizontal="center" vertical="center"/>
    </xf>
    <xf numFmtId="167" fontId="2" fillId="4" borderId="15" xfId="0" applyNumberFormat="1" applyFont="1" applyFill="1" applyBorder="1" applyAlignment="1">
      <alignment horizontal="center" vertical="center"/>
    </xf>
    <xf numFmtId="167" fontId="14" fillId="6" borderId="15" xfId="0" applyNumberFormat="1" applyFont="1" applyFill="1" applyBorder="1" applyAlignment="1">
      <alignment horizontal="center" vertical="center"/>
    </xf>
    <xf numFmtId="167" fontId="2" fillId="6" borderId="15" xfId="0" applyNumberFormat="1" applyFont="1" applyFill="1" applyBorder="1" applyAlignment="1">
      <alignment horizontal="center" vertical="center"/>
    </xf>
    <xf numFmtId="167" fontId="2" fillId="4" borderId="153" xfId="0" applyNumberFormat="1" applyFont="1" applyFill="1" applyBorder="1" applyAlignment="1">
      <alignment horizontal="center" vertical="center"/>
    </xf>
    <xf numFmtId="0" fontId="2" fillId="2" borderId="149" xfId="0" applyFont="1" applyFill="1" applyBorder="1" applyAlignment="1">
      <alignment vertical="center"/>
    </xf>
    <xf numFmtId="167" fontId="20" fillId="4" borderId="160" xfId="0" applyNumberFormat="1" applyFont="1" applyFill="1" applyBorder="1" applyAlignment="1">
      <alignment horizontal="center" vertical="center"/>
    </xf>
    <xf numFmtId="0" fontId="18" fillId="18" borderId="157" xfId="0" applyFont="1" applyFill="1" applyBorder="1" applyAlignment="1">
      <alignment horizontal="center" vertical="center" wrapText="1"/>
    </xf>
    <xf numFmtId="167" fontId="14" fillId="6" borderId="161" xfId="0" applyNumberFormat="1" applyFont="1" applyFill="1" applyBorder="1" applyAlignment="1">
      <alignment vertical="center"/>
    </xf>
    <xf numFmtId="167" fontId="2" fillId="13" borderId="158" xfId="0" applyNumberFormat="1" applyFont="1" applyFill="1" applyBorder="1" applyAlignment="1">
      <alignment horizontal="center" vertical="center"/>
    </xf>
    <xf numFmtId="167" fontId="2" fillId="18" borderId="16" xfId="0" applyNumberFormat="1" applyFont="1" applyFill="1" applyBorder="1" applyAlignment="1">
      <alignment horizontal="center" vertical="center"/>
    </xf>
    <xf numFmtId="167" fontId="2" fillId="13" borderId="159" xfId="0" applyNumberFormat="1" applyFont="1" applyFill="1" applyBorder="1" applyAlignment="1">
      <alignment horizontal="center" vertical="center"/>
    </xf>
    <xf numFmtId="167" fontId="2" fillId="19" borderId="16" xfId="0" applyNumberFormat="1" applyFont="1" applyFill="1" applyBorder="1" applyAlignment="1">
      <alignment horizontal="center" vertical="center"/>
    </xf>
    <xf numFmtId="167" fontId="2" fillId="18" borderId="162" xfId="0" applyNumberFormat="1" applyFont="1" applyFill="1" applyBorder="1" applyAlignment="1">
      <alignment horizontal="center" vertical="center"/>
    </xf>
    <xf numFmtId="167" fontId="2" fillId="0" borderId="149" xfId="0" applyNumberFormat="1" applyFont="1" applyBorder="1" applyAlignment="1">
      <alignment vertical="center"/>
    </xf>
    <xf numFmtId="167" fontId="4" fillId="18" borderId="160" xfId="0" applyNumberFormat="1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 wrapText="1"/>
    </xf>
    <xf numFmtId="167" fontId="14" fillId="6" borderId="71" xfId="0" applyNumberFormat="1" applyFont="1" applyFill="1" applyBorder="1" applyAlignment="1">
      <alignment vertical="center"/>
    </xf>
    <xf numFmtId="167" fontId="2" fillId="7" borderId="74" xfId="0" applyNumberFormat="1" applyFont="1" applyFill="1" applyBorder="1" applyAlignment="1">
      <alignment horizontal="center" vertical="center"/>
    </xf>
    <xf numFmtId="167" fontId="2" fillId="7" borderId="77" xfId="0" applyNumberFormat="1" applyFont="1" applyFill="1" applyBorder="1" applyAlignment="1">
      <alignment horizontal="center" vertical="center"/>
    </xf>
    <xf numFmtId="167" fontId="2" fillId="4" borderId="71" xfId="0" applyNumberFormat="1" applyFont="1" applyFill="1" applyBorder="1" applyAlignment="1">
      <alignment horizontal="center" vertical="center"/>
    </xf>
    <xf numFmtId="167" fontId="14" fillId="6" borderId="71" xfId="0" applyNumberFormat="1" applyFont="1" applyFill="1" applyBorder="1" applyAlignment="1">
      <alignment horizontal="center" vertical="center"/>
    </xf>
    <xf numFmtId="167" fontId="2" fillId="6" borderId="71" xfId="0" applyNumberFormat="1" applyFont="1" applyFill="1" applyBorder="1" applyAlignment="1">
      <alignment horizontal="center" vertical="center"/>
    </xf>
    <xf numFmtId="167" fontId="2" fillId="4" borderId="89" xfId="0" applyNumberFormat="1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vertical="center"/>
    </xf>
    <xf numFmtId="167" fontId="26" fillId="4" borderId="163" xfId="0" applyNumberFormat="1" applyFont="1" applyFill="1" applyBorder="1" applyAlignment="1">
      <alignment horizontal="center" vertical="center"/>
    </xf>
    <xf numFmtId="167" fontId="20" fillId="4" borderId="164" xfId="0" applyNumberFormat="1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vertical="center"/>
    </xf>
    <xf numFmtId="0" fontId="21" fillId="2" borderId="54" xfId="0" applyFont="1" applyFill="1" applyBorder="1" applyAlignment="1">
      <alignment vertical="center"/>
    </xf>
    <xf numFmtId="0" fontId="18" fillId="18" borderId="69" xfId="0" applyFont="1" applyFill="1" applyBorder="1" applyAlignment="1">
      <alignment horizontal="center" vertical="center" wrapText="1"/>
    </xf>
    <xf numFmtId="167" fontId="14" fillId="6" borderId="102" xfId="0" applyNumberFormat="1" applyFont="1" applyFill="1" applyBorder="1" applyAlignment="1">
      <alignment vertical="center"/>
    </xf>
    <xf numFmtId="167" fontId="2" fillId="13" borderId="74" xfId="0" applyNumberFormat="1" applyFont="1" applyFill="1" applyBorder="1" applyAlignment="1">
      <alignment horizontal="center" vertical="center"/>
    </xf>
    <xf numFmtId="167" fontId="2" fillId="18" borderId="165" xfId="0" applyNumberFormat="1" applyFont="1" applyFill="1" applyBorder="1" applyAlignment="1">
      <alignment horizontal="center" vertical="center"/>
    </xf>
    <xf numFmtId="167" fontId="2" fillId="13" borderId="77" xfId="0" applyNumberFormat="1" applyFont="1" applyFill="1" applyBorder="1" applyAlignment="1">
      <alignment horizontal="center" vertical="center"/>
    </xf>
    <xf numFmtId="167" fontId="2" fillId="19" borderId="165" xfId="0" applyNumberFormat="1" applyFont="1" applyFill="1" applyBorder="1" applyAlignment="1">
      <alignment horizontal="center" vertical="center"/>
    </xf>
    <xf numFmtId="167" fontId="2" fillId="18" borderId="166" xfId="0" applyNumberFormat="1" applyFont="1" applyFill="1" applyBorder="1" applyAlignment="1">
      <alignment horizontal="center" vertical="center"/>
    </xf>
    <xf numFmtId="167" fontId="2" fillId="0" borderId="84" xfId="0" applyNumberFormat="1" applyFont="1" applyBorder="1" applyAlignment="1">
      <alignment vertical="center"/>
    </xf>
    <xf numFmtId="167" fontId="4" fillId="18" borderId="92" xfId="0" applyNumberFormat="1" applyFont="1" applyFill="1" applyBorder="1" applyAlignment="1">
      <alignment horizontal="center" vertical="center"/>
    </xf>
    <xf numFmtId="15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6" borderId="15" xfId="0" applyFont="1" applyFill="1" applyBorder="1" applyAlignment="1">
      <alignment horizontal="center" vertical="center" wrapText="1"/>
    </xf>
    <xf numFmtId="167" fontId="70" fillId="16" borderId="77" xfId="0" applyNumberFormat="1" applyFont="1" applyFill="1" applyBorder="1" applyAlignment="1">
      <alignment horizontal="right" vertical="center"/>
    </xf>
    <xf numFmtId="167" fontId="46" fillId="16" borderId="77" xfId="0" applyNumberFormat="1" applyFont="1" applyFill="1" applyBorder="1" applyAlignment="1">
      <alignment horizontal="center" vertical="center"/>
    </xf>
    <xf numFmtId="167" fontId="7" fillId="16" borderId="77" xfId="0" applyNumberFormat="1" applyFont="1" applyFill="1" applyBorder="1" applyAlignment="1">
      <alignment horizontal="center" vertical="center"/>
    </xf>
    <xf numFmtId="167" fontId="46" fillId="16" borderId="74" xfId="0" applyNumberFormat="1" applyFont="1" applyFill="1" applyBorder="1" applyAlignment="1">
      <alignment horizontal="center" vertical="center"/>
    </xf>
    <xf numFmtId="167" fontId="46" fillId="16" borderId="80" xfId="0" applyNumberFormat="1" applyFont="1" applyFill="1" applyBorder="1" applyAlignment="1">
      <alignment horizontal="center" vertical="center"/>
    </xf>
    <xf numFmtId="167" fontId="70" fillId="16" borderId="74" xfId="0" applyNumberFormat="1" applyFont="1" applyFill="1" applyBorder="1" applyAlignment="1">
      <alignment horizontal="right" vertical="center"/>
    </xf>
    <xf numFmtId="167" fontId="70" fillId="16" borderId="80" xfId="0" applyNumberFormat="1" applyFont="1" applyFill="1" applyBorder="1" applyAlignment="1">
      <alignment horizontal="right" vertical="center"/>
    </xf>
    <xf numFmtId="167" fontId="78" fillId="2" borderId="0" xfId="0" applyNumberFormat="1" applyFont="1" applyFill="1" applyAlignment="1">
      <alignment horizontal="center" vertical="center"/>
    </xf>
    <xf numFmtId="167" fontId="77" fillId="2" borderId="0" xfId="0" applyNumberFormat="1" applyFont="1" applyFill="1" applyAlignment="1">
      <alignment horizontal="center" vertical="center"/>
    </xf>
    <xf numFmtId="167" fontId="73" fillId="2" borderId="15" xfId="0" applyNumberFormat="1" applyFont="1" applyFill="1" applyBorder="1" applyAlignment="1">
      <alignment horizontal="center" vertical="center"/>
    </xf>
    <xf numFmtId="167" fontId="77" fillId="20" borderId="15" xfId="0" applyNumberFormat="1" applyFont="1" applyFill="1" applyBorder="1" applyAlignment="1">
      <alignment horizontal="center" vertical="center"/>
    </xf>
    <xf numFmtId="167" fontId="73" fillId="2" borderId="130" xfId="0" applyNumberFormat="1" applyFont="1" applyFill="1" applyBorder="1" applyAlignment="1">
      <alignment horizontal="center" vertical="center"/>
    </xf>
    <xf numFmtId="167" fontId="71" fillId="2" borderId="167" xfId="0" applyNumberFormat="1" applyFont="1" applyFill="1" applyBorder="1" applyAlignment="1">
      <alignment horizontal="center" vertical="center"/>
    </xf>
    <xf numFmtId="167" fontId="78" fillId="20" borderId="167" xfId="0" applyNumberFormat="1" applyFont="1" applyFill="1" applyBorder="1" applyAlignment="1">
      <alignment horizontal="center" vertical="center"/>
    </xf>
    <xf numFmtId="167" fontId="77" fillId="20" borderId="124" xfId="0" applyNumberFormat="1" applyFont="1" applyFill="1" applyBorder="1" applyAlignment="1">
      <alignment horizontal="center" vertical="center"/>
    </xf>
    <xf numFmtId="167" fontId="28" fillId="2" borderId="73" xfId="0" applyNumberFormat="1" applyFont="1" applyFill="1" applyBorder="1" applyAlignment="1">
      <alignment horizontal="center"/>
    </xf>
    <xf numFmtId="167" fontId="28" fillId="2" borderId="79" xfId="0" applyNumberFormat="1" applyFont="1" applyFill="1" applyBorder="1" applyAlignment="1">
      <alignment horizontal="center"/>
    </xf>
    <xf numFmtId="167" fontId="28" fillId="2" borderId="83" xfId="0" applyNumberFormat="1" applyFont="1" applyFill="1" applyBorder="1" applyAlignment="1">
      <alignment horizontal="center"/>
    </xf>
    <xf numFmtId="0" fontId="20" fillId="2" borderId="108" xfId="0" applyFont="1" applyFill="1" applyBorder="1" applyAlignment="1">
      <alignment horizontal="center" vertical="center" wrapText="1"/>
    </xf>
    <xf numFmtId="167" fontId="28" fillId="33" borderId="108" xfId="0" applyNumberFormat="1" applyFont="1" applyFill="1" applyBorder="1" applyAlignment="1">
      <alignment horizontal="center"/>
    </xf>
    <xf numFmtId="167" fontId="28" fillId="33" borderId="33" xfId="0" applyNumberFormat="1" applyFont="1" applyFill="1" applyBorder="1" applyAlignment="1">
      <alignment horizontal="center"/>
    </xf>
    <xf numFmtId="167" fontId="70" fillId="16" borderId="13" xfId="0" applyNumberFormat="1" applyFont="1" applyFill="1" applyBorder="1" applyAlignment="1">
      <alignment horizontal="right" vertical="center"/>
    </xf>
    <xf numFmtId="167" fontId="70" fillId="2" borderId="142" xfId="0" applyNumberFormat="1" applyFont="1" applyFill="1" applyBorder="1" applyAlignment="1">
      <alignment horizontal="right" vertical="center"/>
    </xf>
    <xf numFmtId="167" fontId="70" fillId="2" borderId="143" xfId="0" applyNumberFormat="1" applyFont="1" applyFill="1" applyBorder="1" applyAlignment="1">
      <alignment horizontal="right" vertical="center"/>
    </xf>
    <xf numFmtId="3" fontId="0" fillId="2" borderId="11" xfId="0" applyNumberFormat="1" applyFill="1" applyBorder="1"/>
    <xf numFmtId="167" fontId="14" fillId="2" borderId="58" xfId="499" applyNumberFormat="1" applyFill="1" applyBorder="1" applyAlignment="1">
      <alignment horizontal="center" vertical="center"/>
    </xf>
    <xf numFmtId="167" fontId="46" fillId="2" borderId="112" xfId="499" applyNumberFormat="1" applyFont="1" applyFill="1" applyBorder="1" applyAlignment="1">
      <alignment horizontal="center" vertical="center"/>
    </xf>
    <xf numFmtId="0" fontId="14" fillId="2" borderId="129" xfId="499" applyFill="1" applyBorder="1"/>
    <xf numFmtId="167" fontId="14" fillId="2" borderId="169" xfId="499" applyNumberFormat="1" applyFill="1" applyBorder="1" applyAlignment="1">
      <alignment horizontal="center" vertical="center"/>
    </xf>
    <xf numFmtId="167" fontId="14" fillId="2" borderId="170" xfId="499" applyNumberFormat="1" applyFill="1" applyBorder="1" applyAlignment="1">
      <alignment horizontal="center" vertical="center"/>
    </xf>
    <xf numFmtId="167" fontId="46" fillId="2" borderId="169" xfId="499" applyNumberFormat="1" applyFont="1" applyFill="1" applyBorder="1" applyAlignment="1">
      <alignment horizontal="center" vertical="center"/>
    </xf>
    <xf numFmtId="167" fontId="14" fillId="2" borderId="56" xfId="499" applyNumberFormat="1" applyFill="1" applyBorder="1" applyAlignment="1">
      <alignment horizontal="center" vertical="center"/>
    </xf>
    <xf numFmtId="167" fontId="37" fillId="2" borderId="169" xfId="499" applyNumberFormat="1" applyFont="1" applyFill="1" applyBorder="1" applyAlignment="1">
      <alignment horizontal="center" vertical="center"/>
    </xf>
    <xf numFmtId="167" fontId="46" fillId="2" borderId="20" xfId="499" applyNumberFormat="1" applyFont="1" applyFill="1" applyBorder="1" applyAlignment="1">
      <alignment horizontal="center" vertical="center"/>
    </xf>
    <xf numFmtId="167" fontId="46" fillId="2" borderId="56" xfId="499" applyNumberFormat="1" applyFont="1" applyFill="1" applyBorder="1" applyAlignment="1">
      <alignment horizontal="center" vertical="center"/>
    </xf>
    <xf numFmtId="167" fontId="46" fillId="2" borderId="138" xfId="499" applyNumberFormat="1" applyFont="1" applyFill="1" applyBorder="1" applyAlignment="1">
      <alignment horizontal="center" vertical="center"/>
    </xf>
    <xf numFmtId="167" fontId="46" fillId="2" borderId="58" xfId="499" applyNumberFormat="1" applyFont="1" applyFill="1" applyBorder="1" applyAlignment="1">
      <alignment horizontal="center" vertical="center"/>
    </xf>
    <xf numFmtId="167" fontId="46" fillId="2" borderId="111" xfId="499" applyNumberFormat="1" applyFont="1" applyFill="1" applyBorder="1" applyAlignment="1">
      <alignment horizontal="center" vertical="center"/>
    </xf>
    <xf numFmtId="0" fontId="27" fillId="7" borderId="47" xfId="0" applyFont="1" applyFill="1" applyBorder="1" applyAlignment="1">
      <alignment horizontal="center" vertical="center" wrapText="1"/>
    </xf>
    <xf numFmtId="0" fontId="14" fillId="11" borderId="130" xfId="499" applyFill="1" applyBorder="1" applyAlignment="1">
      <alignment horizontal="center" vertical="center" wrapText="1"/>
    </xf>
    <xf numFmtId="0" fontId="2" fillId="2" borderId="59" xfId="499" applyFont="1" applyFill="1" applyBorder="1" applyAlignment="1">
      <alignment horizontal="center" vertical="center" wrapText="1"/>
    </xf>
    <xf numFmtId="0" fontId="2" fillId="2" borderId="130" xfId="499" applyFont="1" applyFill="1" applyBorder="1" applyAlignment="1">
      <alignment horizontal="center" vertical="center" wrapText="1"/>
    </xf>
    <xf numFmtId="0" fontId="18" fillId="0" borderId="132" xfId="499" applyFont="1" applyBorder="1" applyAlignment="1">
      <alignment horizontal="right"/>
    </xf>
    <xf numFmtId="167" fontId="2" fillId="2" borderId="132" xfId="499" applyNumberFormat="1" applyFont="1" applyFill="1" applyBorder="1" applyAlignment="1">
      <alignment horizontal="center" vertical="center"/>
    </xf>
    <xf numFmtId="167" fontId="14" fillId="2" borderId="132" xfId="499" applyNumberFormat="1" applyFill="1" applyBorder="1" applyAlignment="1">
      <alignment horizontal="center" vertical="center"/>
    </xf>
    <xf numFmtId="167" fontId="14" fillId="2" borderId="110" xfId="499" applyNumberFormat="1" applyFill="1" applyBorder="1" applyAlignment="1">
      <alignment horizontal="center"/>
    </xf>
    <xf numFmtId="167" fontId="2" fillId="2" borderId="125" xfId="499" applyNumberFormat="1" applyFont="1" applyFill="1" applyBorder="1" applyAlignment="1">
      <alignment horizontal="center"/>
    </xf>
    <xf numFmtId="167" fontId="2" fillId="2" borderId="124" xfId="499" applyNumberFormat="1" applyFont="1" applyFill="1" applyBorder="1" applyAlignment="1">
      <alignment horizontal="center"/>
    </xf>
    <xf numFmtId="167" fontId="14" fillId="11" borderId="0" xfId="499" applyNumberFormat="1" applyFill="1" applyAlignment="1">
      <alignment horizontal="center"/>
    </xf>
    <xf numFmtId="167" fontId="14" fillId="11" borderId="127" xfId="499" applyNumberFormat="1" applyFill="1" applyBorder="1" applyAlignment="1">
      <alignment horizontal="center"/>
    </xf>
    <xf numFmtId="167" fontId="14" fillId="2" borderId="13" xfId="499" applyNumberFormat="1" applyFill="1" applyBorder="1" applyAlignment="1">
      <alignment horizontal="center"/>
    </xf>
    <xf numFmtId="167" fontId="2" fillId="2" borderId="128" xfId="499" applyNumberFormat="1" applyFont="1" applyFill="1" applyBorder="1" applyAlignment="1">
      <alignment horizontal="center"/>
    </xf>
    <xf numFmtId="167" fontId="14" fillId="11" borderId="123" xfId="499" applyNumberFormat="1" applyFill="1" applyBorder="1" applyAlignment="1">
      <alignment horizontal="center"/>
    </xf>
    <xf numFmtId="167" fontId="14" fillId="11" borderId="113" xfId="499" applyNumberFormat="1" applyFill="1" applyBorder="1" applyAlignment="1">
      <alignment horizontal="center"/>
    </xf>
    <xf numFmtId="167" fontId="2" fillId="2" borderId="35" xfId="499" applyNumberFormat="1" applyFont="1" applyFill="1" applyBorder="1" applyAlignment="1">
      <alignment horizontal="center"/>
    </xf>
    <xf numFmtId="167" fontId="14" fillId="11" borderId="117" xfId="499" applyNumberFormat="1" applyFill="1" applyBorder="1" applyAlignment="1">
      <alignment horizontal="center"/>
    </xf>
    <xf numFmtId="167" fontId="14" fillId="2" borderId="5" xfId="499" applyNumberFormat="1" applyFill="1" applyBorder="1" applyAlignment="1">
      <alignment horizontal="center"/>
    </xf>
    <xf numFmtId="167" fontId="15" fillId="2" borderId="110" xfId="499" applyNumberFormat="1" applyFont="1" applyFill="1" applyBorder="1" applyAlignment="1">
      <alignment horizontal="center"/>
    </xf>
    <xf numFmtId="167" fontId="14" fillId="2" borderId="129" xfId="499" applyNumberFormat="1" applyFill="1" applyBorder="1" applyAlignment="1">
      <alignment horizontal="center"/>
    </xf>
    <xf numFmtId="167" fontId="14" fillId="11" borderId="136" xfId="499" applyNumberFormat="1" applyFill="1" applyBorder="1" applyAlignment="1">
      <alignment horizontal="center"/>
    </xf>
    <xf numFmtId="167" fontId="14" fillId="2" borderId="10" xfId="499" applyNumberFormat="1" applyFill="1" applyBorder="1" applyAlignment="1">
      <alignment horizontal="center"/>
    </xf>
    <xf numFmtId="167" fontId="14" fillId="2" borderId="144" xfId="499" applyNumberFormat="1" applyFill="1" applyBorder="1" applyAlignment="1">
      <alignment horizontal="center"/>
    </xf>
    <xf numFmtId="167" fontId="34" fillId="2" borderId="124" xfId="499" applyNumberFormat="1" applyFont="1" applyFill="1" applyBorder="1" applyAlignment="1">
      <alignment horizontal="center" vertical="center"/>
    </xf>
    <xf numFmtId="167" fontId="48" fillId="2" borderId="124" xfId="499" applyNumberFormat="1" applyFont="1" applyFill="1" applyBorder="1" applyAlignment="1">
      <alignment horizontal="center" vertical="center"/>
    </xf>
    <xf numFmtId="167" fontId="70" fillId="2" borderId="23" xfId="0" applyNumberFormat="1" applyFont="1" applyFill="1" applyBorder="1" applyAlignment="1">
      <alignment horizontal="right" vertical="center"/>
    </xf>
    <xf numFmtId="3" fontId="42" fillId="33" borderId="107" xfId="0" applyNumberFormat="1" applyFont="1" applyFill="1" applyBorder="1" applyAlignment="1">
      <alignment horizontal="center"/>
    </xf>
    <xf numFmtId="3" fontId="0" fillId="33" borderId="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1" fontId="0" fillId="34" borderId="11" xfId="0" applyNumberFormat="1" applyFill="1" applyBorder="1" applyAlignment="1">
      <alignment horizontal="center"/>
    </xf>
    <xf numFmtId="167" fontId="2" fillId="2" borderId="0" xfId="499" applyNumberFormat="1" applyFont="1" applyFill="1" applyAlignment="1">
      <alignment horizontal="left"/>
    </xf>
    <xf numFmtId="0" fontId="28" fillId="4" borderId="0" xfId="499" applyFont="1" applyFill="1" applyAlignment="1">
      <alignment horizontal="left" vertical="center"/>
    </xf>
    <xf numFmtId="0" fontId="14" fillId="4" borderId="0" xfId="499" applyFill="1"/>
    <xf numFmtId="166" fontId="16" fillId="4" borderId="0" xfId="499" applyNumberFormat="1" applyFont="1" applyFill="1"/>
    <xf numFmtId="168" fontId="16" fillId="4" borderId="0" xfId="499" applyNumberFormat="1" applyFont="1" applyFill="1"/>
    <xf numFmtId="0" fontId="16" fillId="2" borderId="79" xfId="499" applyFont="1" applyFill="1" applyBorder="1" applyAlignment="1">
      <alignment horizontal="right"/>
    </xf>
    <xf numFmtId="167" fontId="70" fillId="2" borderId="51" xfId="0" applyNumberFormat="1" applyFont="1" applyFill="1" applyBorder="1" applyAlignment="1">
      <alignment horizontal="right" vertical="center"/>
    </xf>
    <xf numFmtId="167" fontId="16" fillId="2" borderId="37" xfId="0" applyNumberFormat="1" applyFont="1" applyFill="1" applyBorder="1" applyAlignment="1">
      <alignment horizontal="right" vertical="center"/>
    </xf>
    <xf numFmtId="167" fontId="14" fillId="2" borderId="38" xfId="0" applyNumberFormat="1" applyFont="1" applyFill="1" applyBorder="1" applyAlignment="1">
      <alignment horizontal="center" vertical="center"/>
    </xf>
    <xf numFmtId="167" fontId="70" fillId="2" borderId="77" xfId="0" applyNumberFormat="1" applyFont="1" applyFill="1" applyBorder="1" applyAlignment="1">
      <alignment horizontal="right" vertical="center"/>
    </xf>
    <xf numFmtId="0" fontId="14" fillId="2" borderId="6" xfId="499" applyFill="1" applyBorder="1"/>
    <xf numFmtId="0" fontId="14" fillId="2" borderId="113" xfId="499" applyFill="1" applyBorder="1" applyAlignment="1">
      <alignment horizontal="center"/>
    </xf>
    <xf numFmtId="167" fontId="14" fillId="2" borderId="135" xfId="499" applyNumberFormat="1" applyFill="1" applyBorder="1" applyAlignment="1">
      <alignment horizontal="center" vertical="center"/>
    </xf>
    <xf numFmtId="167" fontId="46" fillId="2" borderId="135" xfId="499" applyNumberFormat="1" applyFont="1" applyFill="1" applyBorder="1" applyAlignment="1">
      <alignment horizontal="center" vertical="center"/>
    </xf>
    <xf numFmtId="167" fontId="37" fillId="2" borderId="134" xfId="499" applyNumberFormat="1" applyFont="1" applyFill="1" applyBorder="1" applyAlignment="1">
      <alignment horizontal="center" vertical="center"/>
    </xf>
    <xf numFmtId="0" fontId="16" fillId="2" borderId="11" xfId="499" applyFont="1" applyFill="1" applyBorder="1" applyAlignment="1">
      <alignment horizontal="right"/>
    </xf>
    <xf numFmtId="167" fontId="16" fillId="2" borderId="19" xfId="499" applyNumberFormat="1" applyFont="1" applyFill="1" applyBorder="1"/>
    <xf numFmtId="167" fontId="16" fillId="2" borderId="76" xfId="499" applyNumberFormat="1" applyFont="1" applyFill="1" applyBorder="1"/>
    <xf numFmtId="167" fontId="16" fillId="2" borderId="79" xfId="499" applyNumberFormat="1" applyFont="1" applyFill="1" applyBorder="1"/>
    <xf numFmtId="167" fontId="16" fillId="2" borderId="12" xfId="499" applyNumberFormat="1" applyFont="1" applyFill="1" applyBorder="1"/>
    <xf numFmtId="167" fontId="16" fillId="2" borderId="11" xfId="499" applyNumberFormat="1" applyFont="1" applyFill="1" applyBorder="1"/>
    <xf numFmtId="167" fontId="20" fillId="4" borderId="171" xfId="0" applyNumberFormat="1" applyFont="1" applyFill="1" applyBorder="1" applyAlignment="1">
      <alignment horizontal="center" vertical="center"/>
    </xf>
    <xf numFmtId="167" fontId="70" fillId="2" borderId="31" xfId="0" applyNumberFormat="1" applyFont="1" applyFill="1" applyBorder="1" applyAlignment="1">
      <alignment horizontal="right" vertical="center"/>
    </xf>
    <xf numFmtId="167" fontId="70" fillId="2" borderId="98" xfId="0" applyNumberFormat="1" applyFont="1" applyFill="1" applyBorder="1" applyAlignment="1">
      <alignment horizontal="right" vertical="center"/>
    </xf>
    <xf numFmtId="167" fontId="70" fillId="0" borderId="142" xfId="0" applyNumberFormat="1" applyFont="1" applyBorder="1" applyAlignment="1">
      <alignment horizontal="right" vertical="center"/>
    </xf>
    <xf numFmtId="0" fontId="70" fillId="0" borderId="75" xfId="0" applyFont="1" applyBorder="1" applyAlignment="1">
      <alignment horizontal="right"/>
    </xf>
    <xf numFmtId="167" fontId="70" fillId="0" borderId="38" xfId="0" applyNumberFormat="1" applyFont="1" applyBorder="1" applyAlignment="1">
      <alignment horizontal="right" vertical="center"/>
    </xf>
    <xf numFmtId="167" fontId="70" fillId="2" borderId="159" xfId="0" applyNumberFormat="1" applyFont="1" applyFill="1" applyBorder="1" applyAlignment="1">
      <alignment horizontal="right" vertical="center"/>
    </xf>
    <xf numFmtId="167" fontId="70" fillId="2" borderId="140" xfId="0" applyNumberFormat="1" applyFont="1" applyFill="1" applyBorder="1" applyAlignment="1">
      <alignment horizontal="right" vertical="center"/>
    </xf>
    <xf numFmtId="0" fontId="70" fillId="0" borderId="13" xfId="0" applyFont="1" applyBorder="1" applyAlignment="1">
      <alignment horizontal="right" vertical="center"/>
    </xf>
    <xf numFmtId="167" fontId="70" fillId="16" borderId="95" xfId="0" applyNumberFormat="1" applyFont="1" applyFill="1" applyBorder="1" applyAlignment="1">
      <alignment horizontal="right" vertical="center"/>
    </xf>
    <xf numFmtId="167" fontId="89" fillId="2" borderId="138" xfId="499" applyNumberFormat="1" applyFont="1" applyFill="1" applyBorder="1" applyAlignment="1">
      <alignment horizontal="center" vertical="center"/>
    </xf>
    <xf numFmtId="0" fontId="12" fillId="25" borderId="108" xfId="499" applyFont="1" applyFill="1" applyBorder="1" applyAlignment="1">
      <alignment horizontal="center" vertical="center" wrapText="1"/>
    </xf>
    <xf numFmtId="171" fontId="38" fillId="7" borderId="108" xfId="499" applyNumberFormat="1" applyFont="1" applyFill="1" applyBorder="1" applyAlignment="1">
      <alignment horizontal="center" vertical="center"/>
    </xf>
    <xf numFmtId="167" fontId="12" fillId="25" borderId="133" xfId="499" applyNumberFormat="1" applyFont="1" applyFill="1" applyBorder="1" applyAlignment="1">
      <alignment horizontal="center" vertical="center"/>
    </xf>
    <xf numFmtId="167" fontId="2" fillId="25" borderId="136" xfId="499" applyNumberFormat="1" applyFont="1" applyFill="1" applyBorder="1" applyAlignment="1">
      <alignment horizontal="center" vertical="center"/>
    </xf>
    <xf numFmtId="167" fontId="2" fillId="25" borderId="20" xfId="499" applyNumberFormat="1" applyFont="1" applyFill="1" applyBorder="1" applyAlignment="1">
      <alignment horizontal="center" vertical="center"/>
    </xf>
    <xf numFmtId="167" fontId="2" fillId="25" borderId="110" xfId="499" applyNumberFormat="1" applyFont="1" applyFill="1" applyBorder="1" applyAlignment="1">
      <alignment horizontal="center" vertical="center"/>
    </xf>
    <xf numFmtId="167" fontId="14" fillId="16" borderId="110" xfId="499" applyNumberFormat="1" applyFill="1" applyBorder="1" applyAlignment="1">
      <alignment horizontal="center"/>
    </xf>
    <xf numFmtId="0" fontId="14" fillId="16" borderId="5" xfId="499" applyFill="1" applyBorder="1" applyAlignment="1">
      <alignment horizontal="left"/>
    </xf>
    <xf numFmtId="167" fontId="14" fillId="16" borderId="5" xfId="499" applyNumberFormat="1" applyFill="1" applyBorder="1" applyAlignment="1">
      <alignment horizontal="center"/>
    </xf>
    <xf numFmtId="0" fontId="14" fillId="16" borderId="5" xfId="499" applyFill="1" applyBorder="1"/>
    <xf numFmtId="0" fontId="14" fillId="16" borderId="7" xfId="499" applyFill="1" applyBorder="1"/>
    <xf numFmtId="167" fontId="14" fillId="16" borderId="7" xfId="499" applyNumberFormat="1" applyFill="1" applyBorder="1" applyAlignment="1">
      <alignment horizontal="center"/>
    </xf>
    <xf numFmtId="167" fontId="14" fillId="16" borderId="129" xfId="499" applyNumberFormat="1" applyFill="1" applyBorder="1" applyAlignment="1">
      <alignment horizontal="center"/>
    </xf>
    <xf numFmtId="0" fontId="14" fillId="16" borderId="110" xfId="499" applyFill="1" applyBorder="1"/>
    <xf numFmtId="167" fontId="14" fillId="16" borderId="13" xfId="499" applyNumberFormat="1" applyFill="1" applyBorder="1" applyAlignment="1">
      <alignment horizontal="center"/>
    </xf>
    <xf numFmtId="167" fontId="15" fillId="16" borderId="110" xfId="499" applyNumberFormat="1" applyFont="1" applyFill="1" applyBorder="1" applyAlignment="1">
      <alignment horizontal="center"/>
    </xf>
    <xf numFmtId="0" fontId="14" fillId="16" borderId="110" xfId="499" applyFill="1" applyBorder="1" applyAlignment="1">
      <alignment wrapText="1"/>
    </xf>
    <xf numFmtId="0" fontId="14" fillId="2" borderId="11" xfId="499" applyFill="1" applyBorder="1" applyAlignment="1">
      <alignment horizontal="center" vertical="center"/>
    </xf>
    <xf numFmtId="167" fontId="16" fillId="2" borderId="172" xfId="499" applyNumberFormat="1" applyFont="1" applyFill="1" applyBorder="1"/>
    <xf numFmtId="173" fontId="14" fillId="3" borderId="0" xfId="865" applyNumberFormat="1" applyFont="1" applyFill="1"/>
    <xf numFmtId="0" fontId="16" fillId="5" borderId="76" xfId="499" applyFont="1" applyFill="1" applyBorder="1"/>
    <xf numFmtId="166" fontId="16" fillId="5" borderId="76" xfId="499" applyNumberFormat="1" applyFont="1" applyFill="1" applyBorder="1"/>
    <xf numFmtId="0" fontId="16" fillId="5" borderId="12" xfId="499" applyFont="1" applyFill="1" applyBorder="1"/>
    <xf numFmtId="166" fontId="16" fillId="5" borderId="12" xfId="499" applyNumberFormat="1" applyFont="1" applyFill="1" applyBorder="1"/>
    <xf numFmtId="167" fontId="2" fillId="2" borderId="0" xfId="852" applyNumberFormat="1" applyFont="1" applyFill="1"/>
    <xf numFmtId="15" fontId="29" fillId="2" borderId="0" xfId="499" applyNumberFormat="1" applyFont="1" applyFill="1" applyAlignment="1">
      <alignment horizontal="right"/>
    </xf>
    <xf numFmtId="0" fontId="91" fillId="0" borderId="0" xfId="0" applyFont="1" applyAlignment="1">
      <alignment horizontal="left" vertical="top"/>
    </xf>
    <xf numFmtId="0" fontId="92" fillId="0" borderId="173" xfId="0" applyFont="1" applyBorder="1" applyAlignment="1">
      <alignment horizontal="left"/>
    </xf>
    <xf numFmtId="0" fontId="93" fillId="35" borderId="174" xfId="0" applyFont="1" applyFill="1" applyBorder="1" applyAlignment="1">
      <alignment horizontal="center" vertical="center"/>
    </xf>
    <xf numFmtId="0" fontId="94" fillId="36" borderId="178" xfId="0" applyFont="1" applyFill="1" applyBorder="1" applyAlignment="1">
      <alignment horizontal="left" vertical="center"/>
    </xf>
    <xf numFmtId="0" fontId="70" fillId="2" borderId="46" xfId="0" applyFont="1" applyFill="1" applyBorder="1" applyAlignment="1">
      <alignment vertical="center"/>
    </xf>
    <xf numFmtId="0" fontId="93" fillId="35" borderId="182" xfId="0" applyFont="1" applyFill="1" applyBorder="1" applyAlignment="1">
      <alignment vertical="center"/>
    </xf>
    <xf numFmtId="176" fontId="94" fillId="36" borderId="177" xfId="0" applyNumberFormat="1" applyFont="1" applyFill="1" applyBorder="1" applyAlignment="1">
      <alignment vertical="center"/>
    </xf>
    <xf numFmtId="0" fontId="93" fillId="35" borderId="174" xfId="0" applyFont="1" applyFill="1" applyBorder="1" applyAlignment="1">
      <alignment vertical="center"/>
    </xf>
    <xf numFmtId="177" fontId="94" fillId="36" borderId="179" xfId="0" applyNumberFormat="1" applyFont="1" applyFill="1" applyBorder="1" applyAlignment="1">
      <alignment vertical="center"/>
    </xf>
    <xf numFmtId="0" fontId="93" fillId="36" borderId="177" xfId="0" applyFont="1" applyFill="1" applyBorder="1" applyAlignment="1">
      <alignment vertical="top"/>
    </xf>
    <xf numFmtId="4" fontId="94" fillId="36" borderId="177" xfId="0" applyNumberFormat="1" applyFont="1" applyFill="1" applyBorder="1" applyAlignment="1">
      <alignment vertical="center"/>
    </xf>
    <xf numFmtId="0" fontId="93" fillId="0" borderId="176" xfId="0" applyFont="1" applyBorder="1" applyAlignment="1">
      <alignment vertical="center" wrapText="1"/>
    </xf>
    <xf numFmtId="175" fontId="93" fillId="0" borderId="180" xfId="0" applyNumberFormat="1" applyFont="1" applyBorder="1" applyAlignment="1">
      <alignment vertical="center" wrapText="1"/>
    </xf>
    <xf numFmtId="4" fontId="94" fillId="37" borderId="181" xfId="0" applyNumberFormat="1" applyFont="1" applyFill="1" applyBorder="1" applyAlignment="1">
      <alignment vertical="center"/>
    </xf>
    <xf numFmtId="0" fontId="93" fillId="37" borderId="175" xfId="0" applyFont="1" applyFill="1" applyBorder="1" applyAlignment="1">
      <alignment vertical="center" wrapText="1"/>
    </xf>
    <xf numFmtId="174" fontId="93" fillId="37" borderId="181" xfId="0" applyNumberFormat="1" applyFont="1" applyFill="1" applyBorder="1" applyAlignment="1">
      <alignment vertical="center" wrapText="1"/>
    </xf>
    <xf numFmtId="175" fontId="93" fillId="37" borderId="175" xfId="0" applyNumberFormat="1" applyFont="1" applyFill="1" applyBorder="1" applyAlignment="1">
      <alignment vertical="center" wrapText="1"/>
    </xf>
    <xf numFmtId="0" fontId="93" fillId="2" borderId="176" xfId="0" applyFont="1" applyFill="1" applyBorder="1" applyAlignment="1">
      <alignment vertical="center" wrapText="1"/>
    </xf>
    <xf numFmtId="174" fontId="93" fillId="2" borderId="180" xfId="0" applyNumberFormat="1" applyFont="1" applyFill="1" applyBorder="1" applyAlignment="1">
      <alignment vertical="center" wrapText="1"/>
    </xf>
    <xf numFmtId="175" fontId="93" fillId="2" borderId="176" xfId="0" applyNumberFormat="1" applyFont="1" applyFill="1" applyBorder="1" applyAlignment="1">
      <alignment vertical="center" wrapText="1"/>
    </xf>
    <xf numFmtId="0" fontId="93" fillId="37" borderId="176" xfId="0" applyFont="1" applyFill="1" applyBorder="1" applyAlignment="1">
      <alignment vertical="center" wrapText="1"/>
    </xf>
    <xf numFmtId="174" fontId="93" fillId="37" borderId="180" xfId="0" applyNumberFormat="1" applyFont="1" applyFill="1" applyBorder="1" applyAlignment="1">
      <alignment vertical="center" wrapText="1"/>
    </xf>
    <xf numFmtId="175" fontId="93" fillId="37" borderId="176" xfId="0" applyNumberFormat="1" applyFont="1" applyFill="1" applyBorder="1" applyAlignment="1">
      <alignment vertical="center" wrapText="1"/>
    </xf>
    <xf numFmtId="0" fontId="93" fillId="37" borderId="180" xfId="0" applyFont="1" applyFill="1" applyBorder="1" applyAlignment="1">
      <alignment horizontal="left" vertical="center" wrapText="1"/>
    </xf>
    <xf numFmtId="174" fontId="93" fillId="37" borderId="180" xfId="0" applyNumberFormat="1" applyFont="1" applyFill="1" applyBorder="1" applyAlignment="1">
      <alignment horizontal="right" vertical="center" wrapText="1"/>
    </xf>
    <xf numFmtId="175" fontId="93" fillId="37" borderId="176" xfId="0" applyNumberFormat="1" applyFont="1" applyFill="1" applyBorder="1" applyAlignment="1">
      <alignment horizontal="right" vertical="center" wrapText="1"/>
    </xf>
    <xf numFmtId="0" fontId="93" fillId="37" borderId="175" xfId="0" applyFont="1" applyFill="1" applyBorder="1" applyAlignment="1">
      <alignment horizontal="left" vertical="center"/>
    </xf>
    <xf numFmtId="0" fontId="93" fillId="0" borderId="176" xfId="0" applyFont="1" applyBorder="1" applyAlignment="1">
      <alignment horizontal="center" vertical="center" wrapText="1"/>
    </xf>
    <xf numFmtId="0" fontId="93" fillId="37" borderId="175" xfId="0" applyFont="1" applyFill="1" applyBorder="1" applyAlignment="1">
      <alignment horizontal="center" vertical="center"/>
    </xf>
    <xf numFmtId="0" fontId="93" fillId="37" borderId="175" xfId="0" applyFont="1" applyFill="1" applyBorder="1" applyAlignment="1">
      <alignment horizontal="center" vertical="center" wrapText="1"/>
    </xf>
    <xf numFmtId="0" fontId="93" fillId="2" borderId="176" xfId="0" applyFont="1" applyFill="1" applyBorder="1" applyAlignment="1">
      <alignment horizontal="center" vertical="center" wrapText="1"/>
    </xf>
    <xf numFmtId="0" fontId="93" fillId="37" borderId="176" xfId="0" applyFont="1" applyFill="1" applyBorder="1" applyAlignment="1">
      <alignment horizontal="center" vertical="center" wrapText="1"/>
    </xf>
    <xf numFmtId="2" fontId="93" fillId="0" borderId="176" xfId="0" applyNumberFormat="1" applyFont="1" applyBorder="1" applyAlignment="1">
      <alignment vertical="center" wrapText="1"/>
    </xf>
    <xf numFmtId="2" fontId="93" fillId="37" borderId="175" xfId="0" applyNumberFormat="1" applyFont="1" applyFill="1" applyBorder="1" applyAlignment="1">
      <alignment vertical="center"/>
    </xf>
    <xf numFmtId="4" fontId="94" fillId="36" borderId="179" xfId="0" applyNumberFormat="1" applyFont="1" applyFill="1" applyBorder="1" applyAlignment="1">
      <alignment horizontal="center" vertical="center"/>
    </xf>
    <xf numFmtId="167" fontId="2" fillId="7" borderId="51" xfId="0" applyNumberFormat="1" applyFont="1" applyFill="1" applyBorder="1" applyAlignment="1">
      <alignment horizontal="center" vertical="center"/>
    </xf>
    <xf numFmtId="167" fontId="96" fillId="11" borderId="108" xfId="0" applyNumberFormat="1" applyFont="1" applyFill="1" applyBorder="1" applyAlignment="1">
      <alignment horizontal="center"/>
    </xf>
    <xf numFmtId="0" fontId="97" fillId="0" borderId="0" xfId="0" applyFont="1"/>
    <xf numFmtId="0" fontId="76" fillId="11" borderId="0" xfId="0" applyFont="1" applyFill="1"/>
    <xf numFmtId="0" fontId="76" fillId="11" borderId="0" xfId="0" applyFont="1" applyFill="1" applyAlignment="1">
      <alignment horizontal="center" vertical="center"/>
    </xf>
    <xf numFmtId="174" fontId="93" fillId="11" borderId="180" xfId="0" applyNumberFormat="1" applyFont="1" applyFill="1" applyBorder="1" applyAlignment="1">
      <alignment vertical="center" wrapText="1"/>
    </xf>
    <xf numFmtId="2" fontId="93" fillId="11" borderId="176" xfId="0" applyNumberFormat="1" applyFont="1" applyFill="1" applyBorder="1" applyAlignment="1">
      <alignment vertical="center" wrapText="1"/>
    </xf>
    <xf numFmtId="167" fontId="98" fillId="2" borderId="134" xfId="499" applyNumberFormat="1" applyFont="1" applyFill="1" applyBorder="1" applyAlignment="1">
      <alignment horizontal="center" vertical="center"/>
    </xf>
    <xf numFmtId="167" fontId="98" fillId="2" borderId="112" xfId="499" applyNumberFormat="1" applyFont="1" applyFill="1" applyBorder="1" applyAlignment="1">
      <alignment horizontal="center" vertical="center"/>
    </xf>
    <xf numFmtId="167" fontId="14" fillId="0" borderId="0" xfId="499" applyNumberFormat="1"/>
    <xf numFmtId="167" fontId="98" fillId="2" borderId="141" xfId="499" applyNumberFormat="1" applyFont="1" applyFill="1" applyBorder="1" applyAlignment="1">
      <alignment horizontal="center" vertical="center"/>
    </xf>
    <xf numFmtId="0" fontId="14" fillId="2" borderId="5" xfId="499" applyFill="1" applyBorder="1" applyAlignment="1">
      <alignment horizontal="left" vertical="center"/>
    </xf>
    <xf numFmtId="0" fontId="14" fillId="2" borderId="5" xfId="499" applyFill="1" applyBorder="1" applyAlignment="1">
      <alignment horizontal="left" vertical="center" wrapText="1"/>
    </xf>
    <xf numFmtId="0" fontId="14" fillId="2" borderId="110" xfId="499" applyFill="1" applyBorder="1" applyAlignment="1">
      <alignment horizontal="left" vertical="center"/>
    </xf>
    <xf numFmtId="0" fontId="16" fillId="0" borderId="0" xfId="499" applyFont="1"/>
    <xf numFmtId="0" fontId="18" fillId="0" borderId="0" xfId="499" applyFont="1"/>
    <xf numFmtId="167" fontId="98" fillId="2" borderId="111" xfId="499" applyNumberFormat="1" applyFont="1" applyFill="1" applyBorder="1" applyAlignment="1">
      <alignment horizontal="center" vertical="center"/>
    </xf>
    <xf numFmtId="167" fontId="51" fillId="2" borderId="111" xfId="499" applyNumberFormat="1" applyFont="1" applyFill="1" applyBorder="1" applyAlignment="1">
      <alignment horizontal="center" vertical="center"/>
    </xf>
    <xf numFmtId="167" fontId="98" fillId="2" borderId="169" xfId="499" applyNumberFormat="1" applyFont="1" applyFill="1" applyBorder="1" applyAlignment="1">
      <alignment horizontal="center" vertical="center"/>
    </xf>
    <xf numFmtId="167" fontId="98" fillId="2" borderId="142" xfId="499" applyNumberFormat="1" applyFont="1" applyFill="1" applyBorder="1" applyAlignment="1">
      <alignment horizontal="center" vertical="center"/>
    </xf>
    <xf numFmtId="167" fontId="98" fillId="6" borderId="112" xfId="499" applyNumberFormat="1" applyFont="1" applyFill="1" applyBorder="1" applyAlignment="1">
      <alignment horizontal="center" vertical="center"/>
    </xf>
    <xf numFmtId="167" fontId="14" fillId="6" borderId="111" xfId="499" applyNumberFormat="1" applyFill="1" applyBorder="1" applyAlignment="1">
      <alignment horizontal="center" vertical="center"/>
    </xf>
    <xf numFmtId="167" fontId="14" fillId="6" borderId="112" xfId="499" applyNumberFormat="1" applyFill="1" applyBorder="1" applyAlignment="1">
      <alignment horizontal="center" vertical="center"/>
    </xf>
    <xf numFmtId="167" fontId="14" fillId="6" borderId="20" xfId="499" applyNumberFormat="1" applyFill="1" applyBorder="1" applyAlignment="1">
      <alignment horizontal="center" vertical="center"/>
    </xf>
    <xf numFmtId="167" fontId="46" fillId="6" borderId="112" xfId="499" applyNumberFormat="1" applyFont="1" applyFill="1" applyBorder="1" applyAlignment="1">
      <alignment horizontal="center" vertical="center"/>
    </xf>
    <xf numFmtId="167" fontId="46" fillId="6" borderId="20" xfId="499" applyNumberFormat="1" applyFont="1" applyFill="1" applyBorder="1" applyAlignment="1">
      <alignment horizontal="center" vertical="center"/>
    </xf>
    <xf numFmtId="167" fontId="15" fillId="6" borderId="111" xfId="499" applyNumberFormat="1" applyFont="1" applyFill="1" applyBorder="1" applyAlignment="1">
      <alignment horizontal="center" vertical="center"/>
    </xf>
    <xf numFmtId="0" fontId="16" fillId="6" borderId="129" xfId="499" applyFont="1" applyFill="1" applyBorder="1"/>
    <xf numFmtId="0" fontId="16" fillId="6" borderId="129" xfId="499" applyFont="1" applyFill="1" applyBorder="1" applyAlignment="1">
      <alignment horizontal="center"/>
    </xf>
    <xf numFmtId="167" fontId="16" fillId="6" borderId="169" xfId="499" applyNumberFormat="1" applyFont="1" applyFill="1" applyBorder="1" applyAlignment="1">
      <alignment horizontal="center" vertical="center"/>
    </xf>
    <xf numFmtId="167" fontId="16" fillId="6" borderId="170" xfId="499" applyNumberFormat="1" applyFont="1" applyFill="1" applyBorder="1" applyAlignment="1">
      <alignment horizontal="center" vertical="center"/>
    </xf>
    <xf numFmtId="167" fontId="99" fillId="6" borderId="169" xfId="499" applyNumberFormat="1" applyFont="1" applyFill="1" applyBorder="1" applyAlignment="1">
      <alignment horizontal="center" vertical="center"/>
    </xf>
    <xf numFmtId="167" fontId="70" fillId="6" borderId="56" xfId="499" applyNumberFormat="1" applyFont="1" applyFill="1" applyBorder="1" applyAlignment="1">
      <alignment horizontal="center" vertical="center"/>
    </xf>
    <xf numFmtId="167" fontId="70" fillId="6" borderId="169" xfId="499" applyNumberFormat="1" applyFont="1" applyFill="1" applyBorder="1" applyAlignment="1">
      <alignment horizontal="center" vertical="center"/>
    </xf>
    <xf numFmtId="167" fontId="36" fillId="6" borderId="169" xfId="499" applyNumberFormat="1" applyFont="1" applyFill="1" applyBorder="1" applyAlignment="1">
      <alignment horizontal="center" vertical="center"/>
    </xf>
    <xf numFmtId="167" fontId="16" fillId="6" borderId="56" xfId="499" applyNumberFormat="1" applyFont="1" applyFill="1" applyBorder="1" applyAlignment="1">
      <alignment horizontal="center" vertical="center"/>
    </xf>
    <xf numFmtId="0" fontId="16" fillId="6" borderId="5" xfId="499" applyFont="1" applyFill="1" applyBorder="1"/>
    <xf numFmtId="167" fontId="17" fillId="6" borderId="143" xfId="499" applyNumberFormat="1" applyFont="1" applyFill="1" applyBorder="1" applyAlignment="1">
      <alignment horizontal="center" vertical="center"/>
    </xf>
    <xf numFmtId="0" fontId="17" fillId="6" borderId="111" xfId="499" applyFont="1" applyFill="1" applyBorder="1"/>
    <xf numFmtId="167" fontId="17" fillId="6" borderId="112" xfId="499" applyNumberFormat="1" applyFont="1" applyFill="1" applyBorder="1" applyAlignment="1">
      <alignment horizontal="center" vertical="center"/>
    </xf>
    <xf numFmtId="167" fontId="17" fillId="6" borderId="111" xfId="499" applyNumberFormat="1" applyFont="1" applyFill="1" applyBorder="1" applyAlignment="1">
      <alignment horizontal="center" vertical="center"/>
    </xf>
    <xf numFmtId="167" fontId="99" fillId="6" borderId="112" xfId="499" applyNumberFormat="1" applyFont="1" applyFill="1" applyBorder="1" applyAlignment="1">
      <alignment horizontal="center" vertical="center"/>
    </xf>
    <xf numFmtId="167" fontId="70" fillId="6" borderId="111" xfId="499" applyNumberFormat="1" applyFont="1" applyFill="1" applyBorder="1" applyAlignment="1">
      <alignment horizontal="center" vertical="center"/>
    </xf>
    <xf numFmtId="167" fontId="70" fillId="6" borderId="112" xfId="499" applyNumberFormat="1" applyFont="1" applyFill="1" applyBorder="1" applyAlignment="1">
      <alignment horizontal="center" vertical="center"/>
    </xf>
    <xf numFmtId="0" fontId="16" fillId="6" borderId="6" xfId="499" applyFont="1" applyFill="1" applyBorder="1" applyAlignment="1">
      <alignment wrapText="1"/>
    </xf>
    <xf numFmtId="0" fontId="16" fillId="6" borderId="110" xfId="499" applyFont="1" applyFill="1" applyBorder="1" applyAlignment="1">
      <alignment horizontal="center"/>
    </xf>
    <xf numFmtId="167" fontId="16" fillId="6" borderId="142" xfId="499" applyNumberFormat="1" applyFont="1" applyFill="1" applyBorder="1" applyAlignment="1">
      <alignment horizontal="center" vertical="center"/>
    </xf>
    <xf numFmtId="167" fontId="99" fillId="6" borderId="111" xfId="499" applyNumberFormat="1" applyFont="1" applyFill="1" applyBorder="1" applyAlignment="1">
      <alignment horizontal="center" vertical="center"/>
    </xf>
    <xf numFmtId="167" fontId="16" fillId="6" borderId="134" xfId="499" applyNumberFormat="1" applyFont="1" applyFill="1" applyBorder="1" applyAlignment="1">
      <alignment horizontal="center" vertical="center"/>
    </xf>
    <xf numFmtId="167" fontId="99" fillId="6" borderId="135" xfId="499" applyNumberFormat="1" applyFont="1" applyFill="1" applyBorder="1" applyAlignment="1">
      <alignment horizontal="center" vertical="center"/>
    </xf>
    <xf numFmtId="167" fontId="17" fillId="6" borderId="134" xfId="499" applyNumberFormat="1" applyFont="1" applyFill="1" applyBorder="1" applyAlignment="1">
      <alignment horizontal="center" vertical="center"/>
    </xf>
    <xf numFmtId="167" fontId="16" fillId="6" borderId="135" xfId="499" applyNumberFormat="1" applyFont="1" applyFill="1" applyBorder="1" applyAlignment="1">
      <alignment horizontal="center" vertical="center"/>
    </xf>
    <xf numFmtId="167" fontId="70" fillId="6" borderId="134" xfId="499" applyNumberFormat="1" applyFont="1" applyFill="1" applyBorder="1" applyAlignment="1">
      <alignment horizontal="center" vertical="center"/>
    </xf>
    <xf numFmtId="167" fontId="70" fillId="6" borderId="135" xfId="499" applyNumberFormat="1" applyFont="1" applyFill="1" applyBorder="1" applyAlignment="1">
      <alignment horizontal="center" vertical="center"/>
    </xf>
    <xf numFmtId="167" fontId="99" fillId="6" borderId="134" xfId="499" applyNumberFormat="1" applyFont="1" applyFill="1" applyBorder="1" applyAlignment="1">
      <alignment horizontal="center" vertical="center"/>
    </xf>
    <xf numFmtId="167" fontId="36" fillId="6" borderId="134" xfId="499" applyNumberFormat="1" applyFont="1" applyFill="1" applyBorder="1" applyAlignment="1">
      <alignment horizontal="center" vertical="center"/>
    </xf>
    <xf numFmtId="167" fontId="99" fillId="6" borderId="142" xfId="499" applyNumberFormat="1" applyFont="1" applyFill="1" applyBorder="1" applyAlignment="1">
      <alignment horizontal="center" vertical="center"/>
    </xf>
    <xf numFmtId="0" fontId="16" fillId="6" borderId="137" xfId="499" applyFont="1" applyFill="1" applyBorder="1"/>
    <xf numFmtId="167" fontId="16" fillId="6" borderId="112" xfId="499" applyNumberFormat="1" applyFont="1" applyFill="1" applyBorder="1" applyAlignment="1">
      <alignment horizontal="center" vertical="center"/>
    </xf>
    <xf numFmtId="167" fontId="16" fillId="6" borderId="111" xfId="499" applyNumberFormat="1" applyFont="1" applyFill="1" applyBorder="1" applyAlignment="1">
      <alignment horizontal="center" vertical="center"/>
    </xf>
    <xf numFmtId="167" fontId="36" fillId="6" borderId="112" xfId="499" applyNumberFormat="1" applyFont="1" applyFill="1" applyBorder="1" applyAlignment="1">
      <alignment horizontal="center" vertical="center"/>
    </xf>
    <xf numFmtId="167" fontId="16" fillId="6" borderId="20" xfId="499" applyNumberFormat="1" applyFont="1" applyFill="1" applyBorder="1" applyAlignment="1">
      <alignment horizontal="center" vertical="center"/>
    </xf>
    <xf numFmtId="167" fontId="16" fillId="6" borderId="136" xfId="499" applyNumberFormat="1" applyFont="1" applyFill="1" applyBorder="1" applyAlignment="1">
      <alignment horizontal="center" vertical="center"/>
    </xf>
    <xf numFmtId="167" fontId="16" fillId="6" borderId="110" xfId="499" applyNumberFormat="1" applyFont="1" applyFill="1" applyBorder="1" applyAlignment="1">
      <alignment horizontal="center" vertical="center"/>
    </xf>
    <xf numFmtId="0" fontId="16" fillId="6" borderId="5" xfId="499" applyFont="1" applyFill="1" applyBorder="1" applyAlignment="1">
      <alignment horizontal="left" vertical="center"/>
    </xf>
    <xf numFmtId="0" fontId="14" fillId="11" borderId="0" xfId="499" applyFill="1"/>
    <xf numFmtId="167" fontId="16" fillId="6" borderId="129" xfId="499" applyNumberFormat="1" applyFont="1" applyFill="1" applyBorder="1" applyAlignment="1">
      <alignment horizontal="center" vertical="center"/>
    </xf>
    <xf numFmtId="167" fontId="99" fillId="6" borderId="20" xfId="499" applyNumberFormat="1" applyFont="1" applyFill="1" applyBorder="1" applyAlignment="1">
      <alignment horizontal="center" vertical="center"/>
    </xf>
    <xf numFmtId="167" fontId="70" fillId="6" borderId="20" xfId="499" applyNumberFormat="1" applyFont="1" applyFill="1" applyBorder="1" applyAlignment="1">
      <alignment horizontal="center" vertical="center"/>
    </xf>
    <xf numFmtId="0" fontId="16" fillId="6" borderId="111" xfId="499" applyFont="1" applyFill="1" applyBorder="1"/>
    <xf numFmtId="167" fontId="99" fillId="6" borderId="170" xfId="499" applyNumberFormat="1" applyFont="1" applyFill="1" applyBorder="1" applyAlignment="1">
      <alignment horizontal="center" vertical="center"/>
    </xf>
    <xf numFmtId="167" fontId="99" fillId="6" borderId="138" xfId="499" applyNumberFormat="1" applyFont="1" applyFill="1" applyBorder="1" applyAlignment="1">
      <alignment horizontal="center" vertical="center"/>
    </xf>
    <xf numFmtId="167" fontId="16" fillId="6" borderId="139" xfId="499" applyNumberFormat="1" applyFont="1" applyFill="1" applyBorder="1" applyAlignment="1">
      <alignment horizontal="center" vertical="center"/>
    </xf>
    <xf numFmtId="167" fontId="15" fillId="34" borderId="142" xfId="499" applyNumberFormat="1" applyFont="1" applyFill="1" applyBorder="1" applyAlignment="1">
      <alignment horizontal="center" vertical="center"/>
    </xf>
    <xf numFmtId="0" fontId="15" fillId="34" borderId="111" xfId="499" applyFont="1" applyFill="1" applyBorder="1"/>
    <xf numFmtId="167" fontId="15" fillId="34" borderId="112" xfId="499" applyNumberFormat="1" applyFont="1" applyFill="1" applyBorder="1" applyAlignment="1">
      <alignment horizontal="center" vertical="center"/>
    </xf>
    <xf numFmtId="167" fontId="15" fillId="34" borderId="111" xfId="499" applyNumberFormat="1" applyFont="1" applyFill="1" applyBorder="1" applyAlignment="1">
      <alignment horizontal="center" vertical="center"/>
    </xf>
    <xf numFmtId="167" fontId="46" fillId="34" borderId="112" xfId="499" applyNumberFormat="1" applyFont="1" applyFill="1" applyBorder="1" applyAlignment="1">
      <alignment horizontal="center" vertical="center"/>
    </xf>
    <xf numFmtId="167" fontId="46" fillId="34" borderId="111" xfId="499" applyNumberFormat="1" applyFont="1" applyFill="1" applyBorder="1" applyAlignment="1">
      <alignment horizontal="center" vertical="center"/>
    </xf>
    <xf numFmtId="167" fontId="98" fillId="34" borderId="112" xfId="499" applyNumberFormat="1" applyFont="1" applyFill="1" applyBorder="1" applyAlignment="1">
      <alignment horizontal="center" vertical="center"/>
    </xf>
    <xf numFmtId="0" fontId="3" fillId="2" borderId="0" xfId="499" applyFont="1" applyFill="1" applyAlignment="1">
      <alignment horizontal="center" vertical="center"/>
    </xf>
    <xf numFmtId="0" fontId="39" fillId="24" borderId="0" xfId="499" applyFont="1" applyFill="1" applyAlignment="1">
      <alignment horizontal="center" vertical="center"/>
    </xf>
    <xf numFmtId="0" fontId="9" fillId="2" borderId="0" xfId="499" applyFont="1" applyFill="1" applyAlignment="1">
      <alignment horizontal="center" vertical="center"/>
    </xf>
    <xf numFmtId="0" fontId="9" fillId="2" borderId="120" xfId="499" applyFont="1" applyFill="1" applyBorder="1" applyAlignment="1">
      <alignment horizontal="center" vertical="center"/>
    </xf>
    <xf numFmtId="0" fontId="14" fillId="2" borderId="5" xfId="499" applyFill="1" applyBorder="1" applyAlignment="1">
      <alignment horizontal="center" vertical="center"/>
    </xf>
    <xf numFmtId="0" fontId="14" fillId="2" borderId="5" xfId="499" applyFill="1" applyBorder="1" applyAlignment="1">
      <alignment horizontal="center" vertical="center" wrapText="1"/>
    </xf>
    <xf numFmtId="0" fontId="14" fillId="2" borderId="110" xfId="499" applyFill="1" applyBorder="1" applyAlignment="1">
      <alignment horizontal="center" vertical="center"/>
    </xf>
    <xf numFmtId="0" fontId="14" fillId="2" borderId="129" xfId="499" applyFill="1" applyBorder="1" applyAlignment="1">
      <alignment horizontal="center" vertical="center"/>
    </xf>
    <xf numFmtId="0" fontId="16" fillId="6" borderId="129" xfId="499" applyFont="1" applyFill="1" applyBorder="1" applyAlignment="1">
      <alignment horizontal="center" vertical="center"/>
    </xf>
    <xf numFmtId="0" fontId="16" fillId="6" borderId="5" xfId="499" applyFont="1" applyFill="1" applyBorder="1" applyAlignment="1">
      <alignment horizontal="center" vertical="center"/>
    </xf>
    <xf numFmtId="0" fontId="14" fillId="2" borderId="133" xfId="499" applyFill="1" applyBorder="1" applyAlignment="1">
      <alignment horizontal="center" vertical="center"/>
    </xf>
    <xf numFmtId="0" fontId="14" fillId="2" borderId="6" xfId="499" applyFill="1" applyBorder="1" applyAlignment="1">
      <alignment horizontal="center" vertical="center"/>
    </xf>
    <xf numFmtId="0" fontId="16" fillId="6" borderId="7" xfId="499" applyFont="1" applyFill="1" applyBorder="1" applyAlignment="1">
      <alignment horizontal="center" vertical="center"/>
    </xf>
    <xf numFmtId="0" fontId="4" fillId="2" borderId="0" xfId="499" applyFont="1" applyFill="1" applyAlignment="1">
      <alignment horizontal="center" vertical="center"/>
    </xf>
    <xf numFmtId="0" fontId="16" fillId="2" borderId="0" xfId="499" applyFont="1" applyFill="1" applyAlignment="1">
      <alignment horizontal="center" vertical="center"/>
    </xf>
    <xf numFmtId="0" fontId="16" fillId="0" borderId="0" xfId="499" applyFont="1" applyAlignment="1">
      <alignment horizontal="center" vertical="center"/>
    </xf>
    <xf numFmtId="0" fontId="10" fillId="0" borderId="0" xfId="499" applyFont="1" applyAlignment="1">
      <alignment horizontal="center" vertical="center"/>
    </xf>
    <xf numFmtId="0" fontId="16" fillId="6" borderId="5" xfId="499" applyFont="1" applyFill="1" applyBorder="1" applyAlignment="1">
      <alignment horizontal="center"/>
    </xf>
    <xf numFmtId="0" fontId="16" fillId="6" borderId="110" xfId="499" applyFont="1" applyFill="1" applyBorder="1" applyAlignment="1">
      <alignment horizontal="center" vertical="center" wrapText="1"/>
    </xf>
    <xf numFmtId="171" fontId="38" fillId="31" borderId="108" xfId="499" applyNumberFormat="1" applyFont="1" applyFill="1" applyBorder="1" applyAlignment="1">
      <alignment horizontal="center" vertical="center"/>
    </xf>
    <xf numFmtId="0" fontId="9" fillId="2" borderId="122" xfId="499" applyFont="1" applyFill="1" applyBorder="1" applyAlignment="1">
      <alignment horizontal="right" vertical="center"/>
    </xf>
    <xf numFmtId="167" fontId="2" fillId="7" borderId="20" xfId="499" applyNumberFormat="1" applyFont="1" applyFill="1" applyBorder="1" applyAlignment="1">
      <alignment horizontal="center" vertical="center"/>
    </xf>
    <xf numFmtId="0" fontId="55" fillId="7" borderId="68" xfId="0" applyFont="1" applyFill="1" applyBorder="1" applyAlignment="1">
      <alignment horizontal="center" vertical="center" wrapText="1"/>
    </xf>
    <xf numFmtId="167" fontId="70" fillId="16" borderId="183" xfId="0" applyNumberFormat="1" applyFont="1" applyFill="1" applyBorder="1" applyAlignment="1">
      <alignment horizontal="right" vertical="center"/>
    </xf>
    <xf numFmtId="167" fontId="70" fillId="16" borderId="184" xfId="0" applyNumberFormat="1" applyFont="1" applyFill="1" applyBorder="1" applyAlignment="1">
      <alignment horizontal="right" vertical="center"/>
    </xf>
    <xf numFmtId="167" fontId="27" fillId="2" borderId="159" xfId="0" applyNumberFormat="1" applyFont="1" applyFill="1" applyBorder="1" applyAlignment="1">
      <alignment horizontal="center" vertical="center"/>
    </xf>
    <xf numFmtId="167" fontId="62" fillId="2" borderId="159" xfId="0" applyNumberFormat="1" applyFont="1" applyFill="1" applyBorder="1" applyAlignment="1">
      <alignment horizontal="right" vertical="center"/>
    </xf>
    <xf numFmtId="167" fontId="27" fillId="7" borderId="158" xfId="0" applyNumberFormat="1" applyFont="1" applyFill="1" applyBorder="1" applyAlignment="1">
      <alignment horizontal="center" vertical="center"/>
    </xf>
    <xf numFmtId="167" fontId="2" fillId="16" borderId="77" xfId="0" applyNumberFormat="1" applyFont="1" applyFill="1" applyBorder="1" applyAlignment="1">
      <alignment horizontal="center" vertical="center"/>
    </xf>
    <xf numFmtId="167" fontId="16" fillId="16" borderId="77" xfId="0" applyNumberFormat="1" applyFont="1" applyFill="1" applyBorder="1" applyAlignment="1">
      <alignment horizontal="right" vertical="center"/>
    </xf>
    <xf numFmtId="167" fontId="70" fillId="16" borderId="76" xfId="0" applyNumberFormat="1" applyFont="1" applyFill="1" applyBorder="1" applyAlignment="1">
      <alignment horizontal="right" vertical="center"/>
    </xf>
    <xf numFmtId="167" fontId="70" fillId="20" borderId="72" xfId="0" applyNumberFormat="1" applyFont="1" applyFill="1" applyBorder="1" applyAlignment="1">
      <alignment horizontal="right" vertical="center"/>
    </xf>
    <xf numFmtId="167" fontId="70" fillId="20" borderId="76" xfId="0" applyNumberFormat="1" applyFont="1" applyFill="1" applyBorder="1" applyAlignment="1">
      <alignment horizontal="right" vertical="center"/>
    </xf>
    <xf numFmtId="167" fontId="70" fillId="20" borderId="31" xfId="0" applyNumberFormat="1" applyFont="1" applyFill="1" applyBorder="1" applyAlignment="1">
      <alignment horizontal="right" vertical="center"/>
    </xf>
    <xf numFmtId="167" fontId="70" fillId="20" borderId="25" xfId="0" applyNumberFormat="1" applyFont="1" applyFill="1" applyBorder="1" applyAlignment="1">
      <alignment horizontal="right" vertical="center"/>
    </xf>
    <xf numFmtId="167" fontId="70" fillId="20" borderId="159" xfId="0" applyNumberFormat="1" applyFont="1" applyFill="1" applyBorder="1" applyAlignment="1">
      <alignment horizontal="right" vertical="center"/>
    </xf>
    <xf numFmtId="167" fontId="70" fillId="20" borderId="74" xfId="0" applyNumberFormat="1" applyFont="1" applyFill="1" applyBorder="1" applyAlignment="1">
      <alignment horizontal="right" vertical="center"/>
    </xf>
    <xf numFmtId="167" fontId="70" fillId="20" borderId="73" xfId="0" applyNumberFormat="1" applyFont="1" applyFill="1" applyBorder="1" applyAlignment="1">
      <alignment horizontal="right" vertical="center"/>
    </xf>
    <xf numFmtId="167" fontId="70" fillId="20" borderId="73" xfId="0" applyNumberFormat="1" applyFont="1" applyFill="1" applyBorder="1" applyAlignment="1">
      <alignment horizontal="center" vertical="center"/>
    </xf>
    <xf numFmtId="167" fontId="70" fillId="20" borderId="76" xfId="0" applyNumberFormat="1" applyFont="1" applyFill="1" applyBorder="1" applyAlignment="1">
      <alignment vertical="center"/>
    </xf>
    <xf numFmtId="167" fontId="70" fillId="20" borderId="75" xfId="0" applyNumberFormat="1" applyFont="1" applyFill="1" applyBorder="1" applyAlignment="1">
      <alignment horizontal="right" vertical="center"/>
    </xf>
    <xf numFmtId="167" fontId="70" fillId="20" borderId="79" xfId="0" applyNumberFormat="1" applyFont="1" applyFill="1" applyBorder="1" applyAlignment="1">
      <alignment horizontal="right" vertical="center"/>
    </xf>
    <xf numFmtId="167" fontId="70" fillId="20" borderId="76" xfId="0" applyNumberFormat="1" applyFont="1" applyFill="1" applyBorder="1" applyAlignment="1">
      <alignment horizontal="left" vertical="center"/>
    </xf>
    <xf numFmtId="167" fontId="70" fillId="20" borderId="82" xfId="0" applyNumberFormat="1" applyFont="1" applyFill="1" applyBorder="1" applyAlignment="1">
      <alignment horizontal="right" vertical="center"/>
    </xf>
    <xf numFmtId="167" fontId="70" fillId="20" borderId="83" xfId="0" applyNumberFormat="1" applyFont="1" applyFill="1" applyBorder="1" applyAlignment="1">
      <alignment horizontal="left" vertical="center"/>
    </xf>
    <xf numFmtId="167" fontId="70" fillId="20" borderId="77" xfId="0" applyNumberFormat="1" applyFont="1" applyFill="1" applyBorder="1" applyAlignment="1">
      <alignment horizontal="right" vertical="center"/>
    </xf>
    <xf numFmtId="167" fontId="15" fillId="20" borderId="78" xfId="0" applyNumberFormat="1" applyFont="1" applyFill="1" applyBorder="1" applyAlignment="1">
      <alignment horizontal="center" vertical="center"/>
    </xf>
    <xf numFmtId="167" fontId="51" fillId="20" borderId="79" xfId="0" applyNumberFormat="1" applyFont="1" applyFill="1" applyBorder="1" applyAlignment="1">
      <alignment horizontal="center" vertical="center"/>
    </xf>
    <xf numFmtId="167" fontId="14" fillId="20" borderId="32" xfId="0" applyNumberFormat="1" applyFont="1" applyFill="1" applyBorder="1" applyAlignment="1">
      <alignment horizontal="center" vertical="center"/>
    </xf>
    <xf numFmtId="167" fontId="15" fillId="20" borderId="75" xfId="0" applyNumberFormat="1" applyFont="1" applyFill="1" applyBorder="1" applyAlignment="1">
      <alignment horizontal="center" vertical="center"/>
    </xf>
    <xf numFmtId="167" fontId="51" fillId="20" borderId="76" xfId="0" applyNumberFormat="1" applyFont="1" applyFill="1" applyBorder="1" applyAlignment="1">
      <alignment horizontal="center" vertical="center"/>
    </xf>
    <xf numFmtId="167" fontId="14" fillId="20" borderId="13" xfId="0" applyNumberFormat="1" applyFont="1" applyFill="1" applyBorder="1" applyAlignment="1">
      <alignment horizontal="center" vertical="center"/>
    </xf>
    <xf numFmtId="167" fontId="70" fillId="20" borderId="79" xfId="0" applyNumberFormat="1" applyFont="1" applyFill="1" applyBorder="1" applyAlignment="1">
      <alignment vertical="center"/>
    </xf>
    <xf numFmtId="167" fontId="12" fillId="7" borderId="31" xfId="0" applyNumberFormat="1" applyFont="1" applyFill="1" applyBorder="1" applyAlignment="1">
      <alignment horizontal="center" vertical="center"/>
    </xf>
    <xf numFmtId="167" fontId="70" fillId="20" borderId="13" xfId="0" applyNumberFormat="1" applyFont="1" applyFill="1" applyBorder="1" applyAlignment="1">
      <alignment horizontal="right" vertical="center"/>
    </xf>
    <xf numFmtId="167" fontId="70" fillId="16" borderId="75" xfId="0" applyNumberFormat="1" applyFont="1" applyFill="1" applyBorder="1" applyAlignment="1">
      <alignment horizontal="right" vertical="center"/>
    </xf>
    <xf numFmtId="167" fontId="70" fillId="20" borderId="168" xfId="0" applyNumberFormat="1" applyFont="1" applyFill="1" applyBorder="1" applyAlignment="1">
      <alignment horizontal="right" vertical="center"/>
    </xf>
    <xf numFmtId="167" fontId="46" fillId="20" borderId="78" xfId="0" applyNumberFormat="1" applyFont="1" applyFill="1" applyBorder="1" applyAlignment="1">
      <alignment horizontal="center" vertical="center"/>
    </xf>
    <xf numFmtId="167" fontId="46" fillId="20" borderId="79" xfId="0" applyNumberFormat="1" applyFont="1" applyFill="1" applyBorder="1" applyAlignment="1">
      <alignment horizontal="center" vertical="center"/>
    </xf>
    <xf numFmtId="167" fontId="70" fillId="20" borderId="51" xfId="0" applyNumberFormat="1" applyFont="1" applyFill="1" applyBorder="1" applyAlignment="1">
      <alignment horizontal="right" vertical="center"/>
    </xf>
    <xf numFmtId="167" fontId="46" fillId="20" borderId="80" xfId="0" applyNumberFormat="1" applyFont="1" applyFill="1" applyBorder="1" applyAlignment="1">
      <alignment horizontal="center" vertical="center"/>
    </xf>
    <xf numFmtId="167" fontId="17" fillId="20" borderId="75" xfId="0" applyNumberFormat="1" applyFont="1" applyFill="1" applyBorder="1" applyAlignment="1">
      <alignment horizontal="right" vertical="center"/>
    </xf>
    <xf numFmtId="167" fontId="62" fillId="20" borderId="76" xfId="0" applyNumberFormat="1" applyFont="1" applyFill="1" applyBorder="1" applyAlignment="1">
      <alignment horizontal="right" vertical="center"/>
    </xf>
    <xf numFmtId="167" fontId="46" fillId="20" borderId="77" xfId="0" applyNumberFormat="1" applyFont="1" applyFill="1" applyBorder="1" applyAlignment="1">
      <alignment horizontal="center" vertical="center"/>
    </xf>
    <xf numFmtId="167" fontId="46" fillId="2" borderId="80" xfId="0" applyNumberFormat="1" applyFont="1" applyFill="1" applyBorder="1" applyAlignment="1">
      <alignment horizontal="center" vertical="center"/>
    </xf>
    <xf numFmtId="167" fontId="17" fillId="16" borderId="78" xfId="0" applyNumberFormat="1" applyFont="1" applyFill="1" applyBorder="1" applyAlignment="1">
      <alignment horizontal="right" vertical="center"/>
    </xf>
    <xf numFmtId="167" fontId="51" fillId="16" borderId="79" xfId="0" applyNumberFormat="1" applyFont="1" applyFill="1" applyBorder="1" applyAlignment="1">
      <alignment horizontal="center" vertical="center"/>
    </xf>
    <xf numFmtId="167" fontId="46" fillId="20" borderId="76" xfId="0" applyNumberFormat="1" applyFont="1" applyFill="1" applyBorder="1" applyAlignment="1">
      <alignment horizontal="center" vertical="center"/>
    </xf>
    <xf numFmtId="167" fontId="70" fillId="20" borderId="78" xfId="0" applyNumberFormat="1" applyFont="1" applyFill="1" applyBorder="1" applyAlignment="1">
      <alignment horizontal="right" vertical="center"/>
    </xf>
    <xf numFmtId="167" fontId="70" fillId="20" borderId="80" xfId="0" applyNumberFormat="1" applyFont="1" applyFill="1" applyBorder="1" applyAlignment="1">
      <alignment horizontal="right" vertical="center"/>
    </xf>
    <xf numFmtId="167" fontId="12" fillId="18" borderId="43" xfId="0" applyNumberFormat="1" applyFont="1" applyFill="1" applyBorder="1" applyAlignment="1">
      <alignment horizontal="center" vertical="center"/>
    </xf>
    <xf numFmtId="167" fontId="12" fillId="18" borderId="41" xfId="0" applyNumberFormat="1" applyFont="1" applyFill="1" applyBorder="1" applyAlignment="1">
      <alignment horizontal="center" vertical="center"/>
    </xf>
    <xf numFmtId="167" fontId="38" fillId="4" borderId="44" xfId="0" applyNumberFormat="1" applyFont="1" applyFill="1" applyBorder="1" applyAlignment="1">
      <alignment horizontal="center" vertical="center"/>
    </xf>
    <xf numFmtId="0" fontId="33" fillId="0" borderId="18" xfId="0" applyFont="1" applyBorder="1"/>
    <xf numFmtId="0" fontId="33" fillId="0" borderId="168" xfId="0" applyFont="1" applyBorder="1"/>
    <xf numFmtId="0" fontId="33" fillId="33" borderId="108" xfId="0" applyFont="1" applyFill="1" applyBorder="1" applyAlignment="1">
      <alignment horizontal="right"/>
    </xf>
    <xf numFmtId="0" fontId="33" fillId="0" borderId="149" xfId="0" applyFont="1" applyBorder="1"/>
    <xf numFmtId="0" fontId="33" fillId="2" borderId="108" xfId="0" applyFont="1" applyFill="1" applyBorder="1" applyAlignment="1">
      <alignment horizontal="right"/>
    </xf>
    <xf numFmtId="167" fontId="28" fillId="33" borderId="11" xfId="0" applyNumberFormat="1" applyFont="1" applyFill="1" applyBorder="1" applyAlignment="1">
      <alignment horizontal="center"/>
    </xf>
    <xf numFmtId="0" fontId="15" fillId="2" borderId="0" xfId="0" applyFont="1" applyFill="1"/>
    <xf numFmtId="0" fontId="28" fillId="0" borderId="0" xfId="0" applyFont="1"/>
    <xf numFmtId="0" fontId="17" fillId="2" borderId="0" xfId="0" applyFont="1" applyFill="1"/>
    <xf numFmtId="0" fontId="28" fillId="33" borderId="0" xfId="0" applyFont="1" applyFill="1" applyAlignment="1">
      <alignment horizontal="right"/>
    </xf>
    <xf numFmtId="0" fontId="42" fillId="2" borderId="0" xfId="0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70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7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83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1" fillId="2" borderId="0" xfId="0" applyFont="1" applyFill="1"/>
    <xf numFmtId="0" fontId="102" fillId="0" borderId="0" xfId="0" applyFont="1"/>
    <xf numFmtId="0" fontId="0" fillId="0" borderId="11" xfId="0" applyBorder="1"/>
    <xf numFmtId="9" fontId="0" fillId="0" borderId="11" xfId="852" applyFont="1" applyBorder="1"/>
    <xf numFmtId="0" fontId="27" fillId="18" borderId="67" xfId="0" applyFont="1" applyFill="1" applyBorder="1" applyAlignment="1">
      <alignment horizontal="center" vertical="center" wrapText="1"/>
    </xf>
    <xf numFmtId="167" fontId="20" fillId="4" borderId="185" xfId="0" applyNumberFormat="1" applyFont="1" applyFill="1" applyBorder="1" applyAlignment="1">
      <alignment horizontal="center" vertical="center"/>
    </xf>
    <xf numFmtId="0" fontId="27" fillId="4" borderId="186" xfId="0" applyFont="1" applyFill="1" applyBorder="1" applyAlignment="1">
      <alignment horizontal="center" vertical="center" wrapText="1"/>
    </xf>
    <xf numFmtId="167" fontId="14" fillId="6" borderId="131" xfId="0" applyNumberFormat="1" applyFont="1" applyFill="1" applyBorder="1" applyAlignment="1">
      <alignment vertical="center"/>
    </xf>
    <xf numFmtId="167" fontId="27" fillId="4" borderId="140" xfId="0" applyNumberFormat="1" applyFont="1" applyFill="1" applyBorder="1" applyAlignment="1">
      <alignment horizontal="center" vertical="center"/>
    </xf>
    <xf numFmtId="167" fontId="27" fillId="4" borderId="142" xfId="0" applyNumberFormat="1" applyFont="1" applyFill="1" applyBorder="1" applyAlignment="1">
      <alignment horizontal="center" vertical="center"/>
    </xf>
    <xf numFmtId="167" fontId="27" fillId="4" borderId="131" xfId="0" applyNumberFormat="1" applyFont="1" applyFill="1" applyBorder="1" applyAlignment="1">
      <alignment horizontal="center" vertical="center"/>
    </xf>
    <xf numFmtId="167" fontId="14" fillId="6" borderId="131" xfId="0" applyNumberFormat="1" applyFont="1" applyFill="1" applyBorder="1" applyAlignment="1">
      <alignment horizontal="center" vertical="center"/>
    </xf>
    <xf numFmtId="167" fontId="2" fillId="6" borderId="131" xfId="0" applyNumberFormat="1" applyFont="1" applyFill="1" applyBorder="1" applyAlignment="1">
      <alignment horizontal="center" vertical="center"/>
    </xf>
    <xf numFmtId="169" fontId="27" fillId="4" borderId="140" xfId="0" applyNumberFormat="1" applyFont="1" applyFill="1" applyBorder="1" applyAlignment="1">
      <alignment horizontal="center" vertical="center"/>
    </xf>
    <xf numFmtId="167" fontId="27" fillId="4" borderId="187" xfId="0" applyNumberFormat="1" applyFont="1" applyFill="1" applyBorder="1" applyAlignment="1">
      <alignment horizontal="center" vertical="center"/>
    </xf>
    <xf numFmtId="0" fontId="2" fillId="2" borderId="150" xfId="0" applyFont="1" applyFill="1" applyBorder="1" applyAlignment="1">
      <alignment vertical="center"/>
    </xf>
    <xf numFmtId="167" fontId="26" fillId="4" borderId="188" xfId="0" applyNumberFormat="1" applyFont="1" applyFill="1" applyBorder="1" applyAlignment="1">
      <alignment horizontal="center" vertical="center"/>
    </xf>
    <xf numFmtId="0" fontId="49" fillId="18" borderId="186" xfId="0" applyFont="1" applyFill="1" applyBorder="1" applyAlignment="1">
      <alignment horizontal="center" vertical="center" wrapText="1"/>
    </xf>
    <xf numFmtId="167" fontId="51" fillId="6" borderId="189" xfId="0" applyNumberFormat="1" applyFont="1" applyFill="1" applyBorder="1" applyAlignment="1">
      <alignment vertical="center"/>
    </xf>
    <xf numFmtId="167" fontId="49" fillId="13" borderId="140" xfId="0" applyNumberFormat="1" applyFont="1" applyFill="1" applyBorder="1" applyAlignment="1">
      <alignment horizontal="center" vertical="center"/>
    </xf>
    <xf numFmtId="167" fontId="49" fillId="13" borderId="142" xfId="0" applyNumberFormat="1" applyFont="1" applyFill="1" applyBorder="1" applyAlignment="1">
      <alignment horizontal="center" vertical="center"/>
    </xf>
    <xf numFmtId="167" fontId="49" fillId="18" borderId="172" xfId="0" applyNumberFormat="1" applyFont="1" applyFill="1" applyBorder="1" applyAlignment="1">
      <alignment horizontal="center" vertical="center"/>
    </xf>
    <xf numFmtId="167" fontId="51" fillId="6" borderId="131" xfId="0" applyNumberFormat="1" applyFont="1" applyFill="1" applyBorder="1" applyAlignment="1">
      <alignment horizontal="center" vertical="center"/>
    </xf>
    <xf numFmtId="167" fontId="49" fillId="18" borderId="190" xfId="0" applyNumberFormat="1" applyFont="1" applyFill="1" applyBorder="1" applyAlignment="1">
      <alignment horizontal="center" vertical="center"/>
    </xf>
    <xf numFmtId="167" fontId="52" fillId="0" borderId="150" xfId="0" applyNumberFormat="1" applyFont="1" applyBorder="1" applyAlignment="1">
      <alignment vertical="center"/>
    </xf>
    <xf numFmtId="167" fontId="53" fillId="18" borderId="188" xfId="0" applyNumberFormat="1" applyFont="1" applyFill="1" applyBorder="1" applyAlignment="1">
      <alignment horizontal="center" vertical="center"/>
    </xf>
    <xf numFmtId="0" fontId="27" fillId="4" borderId="191" xfId="0" applyFont="1" applyFill="1" applyBorder="1" applyAlignment="1">
      <alignment horizontal="center" vertical="center" wrapText="1"/>
    </xf>
    <xf numFmtId="167" fontId="51" fillId="6" borderId="192" xfId="0" applyNumberFormat="1" applyFont="1" applyFill="1" applyBorder="1" applyAlignment="1">
      <alignment vertical="center"/>
    </xf>
    <xf numFmtId="167" fontId="27" fillId="4" borderId="193" xfId="0" applyNumberFormat="1" applyFont="1" applyFill="1" applyBorder="1" applyAlignment="1">
      <alignment horizontal="center" vertical="center"/>
    </xf>
    <xf numFmtId="167" fontId="27" fillId="4" borderId="194" xfId="0" applyNumberFormat="1" applyFont="1" applyFill="1" applyBorder="1" applyAlignment="1">
      <alignment horizontal="center" vertical="center"/>
    </xf>
    <xf numFmtId="167" fontId="27" fillId="4" borderId="192" xfId="0" applyNumberFormat="1" applyFont="1" applyFill="1" applyBorder="1" applyAlignment="1">
      <alignment horizontal="center" vertical="center"/>
    </xf>
    <xf numFmtId="167" fontId="51" fillId="6" borderId="192" xfId="0" applyNumberFormat="1" applyFont="1" applyFill="1" applyBorder="1" applyAlignment="1">
      <alignment horizontal="center" vertical="center"/>
    </xf>
    <xf numFmtId="167" fontId="27" fillId="4" borderId="195" xfId="0" applyNumberFormat="1" applyFont="1" applyFill="1" applyBorder="1" applyAlignment="1">
      <alignment horizontal="center" vertical="center"/>
    </xf>
    <xf numFmtId="167" fontId="27" fillId="6" borderId="192" xfId="0" applyNumberFormat="1" applyFont="1" applyFill="1" applyBorder="1" applyAlignment="1">
      <alignment horizontal="center" vertical="center"/>
    </xf>
    <xf numFmtId="167" fontId="27" fillId="4" borderId="196" xfId="0" applyNumberFormat="1" applyFont="1" applyFill="1" applyBorder="1" applyAlignment="1">
      <alignment horizontal="center" vertical="center"/>
    </xf>
    <xf numFmtId="0" fontId="27" fillId="2" borderId="194" xfId="0" applyFont="1" applyFill="1" applyBorder="1" applyAlignment="1">
      <alignment vertical="center"/>
    </xf>
    <xf numFmtId="167" fontId="51" fillId="6" borderId="197" xfId="0" applyNumberFormat="1" applyFont="1" applyFill="1" applyBorder="1" applyAlignment="1">
      <alignment vertical="center"/>
    </xf>
    <xf numFmtId="167" fontId="27" fillId="13" borderId="193" xfId="0" applyNumberFormat="1" applyFont="1" applyFill="1" applyBorder="1" applyAlignment="1">
      <alignment horizontal="center" vertical="center"/>
    </xf>
    <xf numFmtId="167" fontId="27" fillId="13" borderId="195" xfId="0" applyNumberFormat="1" applyFont="1" applyFill="1" applyBorder="1" applyAlignment="1">
      <alignment horizontal="center" vertical="center"/>
    </xf>
    <xf numFmtId="167" fontId="27" fillId="18" borderId="198" xfId="0" applyNumberFormat="1" applyFont="1" applyFill="1" applyBorder="1" applyAlignment="1">
      <alignment horizontal="center" vertical="center"/>
    </xf>
    <xf numFmtId="167" fontId="27" fillId="18" borderId="199" xfId="0" applyNumberFormat="1" applyFont="1" applyFill="1" applyBorder="1" applyAlignment="1">
      <alignment horizontal="center" vertical="center"/>
    </xf>
    <xf numFmtId="167" fontId="52" fillId="0" borderId="194" xfId="0" applyNumberFormat="1" applyFont="1" applyBorder="1" applyAlignment="1">
      <alignment vertical="center"/>
    </xf>
    <xf numFmtId="167" fontId="53" fillId="18" borderId="200" xfId="0" applyNumberFormat="1" applyFont="1" applyFill="1" applyBorder="1" applyAlignment="1">
      <alignment horizontal="center" vertical="center"/>
    </xf>
    <xf numFmtId="167" fontId="26" fillId="4" borderId="202" xfId="0" applyNumberFormat="1" applyFont="1" applyFill="1" applyBorder="1" applyAlignment="1">
      <alignment horizontal="center" vertical="center"/>
    </xf>
    <xf numFmtId="0" fontId="27" fillId="18" borderId="194" xfId="0" applyFont="1" applyFill="1" applyBorder="1" applyAlignment="1">
      <alignment horizontal="center" vertical="center" wrapText="1"/>
    </xf>
    <xf numFmtId="0" fontId="27" fillId="0" borderId="201" xfId="0" applyFont="1" applyBorder="1" applyAlignment="1">
      <alignment vertical="center"/>
    </xf>
    <xf numFmtId="0" fontId="55" fillId="38" borderId="68" xfId="0" applyFont="1" applyFill="1" applyBorder="1" applyAlignment="1">
      <alignment horizontal="center" vertical="center" wrapText="1"/>
    </xf>
    <xf numFmtId="0" fontId="9" fillId="18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 wrapText="1"/>
    </xf>
    <xf numFmtId="0" fontId="13" fillId="6" borderId="33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70" fillId="2" borderId="31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70" fillId="2" borderId="13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right" vertical="center"/>
    </xf>
    <xf numFmtId="0" fontId="70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46" fillId="2" borderId="31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right" vertical="center"/>
    </xf>
    <xf numFmtId="0" fontId="70" fillId="2" borderId="32" xfId="0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vertical="center"/>
    </xf>
    <xf numFmtId="0" fontId="46" fillId="2" borderId="13" xfId="0" applyFont="1" applyFill="1" applyBorder="1" applyAlignment="1">
      <alignment vertical="center"/>
    </xf>
    <xf numFmtId="0" fontId="70" fillId="2" borderId="0" xfId="0" applyFont="1" applyFill="1" applyAlignment="1">
      <alignment horizontal="right" vertical="center"/>
    </xf>
    <xf numFmtId="0" fontId="14" fillId="2" borderId="14" xfId="0" applyFont="1" applyFill="1" applyBorder="1" applyAlignment="1">
      <alignment vertical="center"/>
    </xf>
    <xf numFmtId="0" fontId="2" fillId="9" borderId="33" xfId="0" applyFont="1" applyFill="1" applyBorder="1" applyAlignment="1">
      <alignment horizontal="center" vertical="center"/>
    </xf>
    <xf numFmtId="0" fontId="82" fillId="6" borderId="33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8" fillId="9" borderId="33" xfId="0" applyFont="1" applyFill="1" applyBorder="1" applyAlignment="1">
      <alignment horizontal="right" vertical="center"/>
    </xf>
    <xf numFmtId="0" fontId="46" fillId="2" borderId="3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34" xfId="0" applyFont="1" applyFill="1" applyBorder="1" applyAlignment="1">
      <alignment vertical="center"/>
    </xf>
    <xf numFmtId="0" fontId="2" fillId="9" borderId="33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left" vertical="center"/>
    </xf>
    <xf numFmtId="0" fontId="2" fillId="10" borderId="33" xfId="0" applyFont="1" applyFill="1" applyBorder="1" applyAlignment="1">
      <alignment horizontal="right" vertical="center"/>
    </xf>
    <xf numFmtId="0" fontId="2" fillId="4" borderId="33" xfId="0" applyFont="1" applyFill="1" applyBorder="1" applyAlignment="1">
      <alignment horizontal="right" vertical="center"/>
    </xf>
    <xf numFmtId="0" fontId="14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2" fillId="2" borderId="32" xfId="0" applyFont="1" applyFill="1" applyBorder="1" applyAlignment="1">
      <alignment vertical="center"/>
    </xf>
    <xf numFmtId="0" fontId="2" fillId="4" borderId="3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left" vertical="center"/>
    </xf>
    <xf numFmtId="0" fontId="2" fillId="13" borderId="31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2" fillId="13" borderId="13" xfId="0" applyFont="1" applyFill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2" fillId="18" borderId="33" xfId="0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4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right" vertical="center"/>
    </xf>
    <xf numFmtId="0" fontId="2" fillId="18" borderId="33" xfId="0" applyFont="1" applyFill="1" applyBorder="1" applyAlignment="1">
      <alignment horizontal="right" vertical="center" indent="1"/>
    </xf>
    <xf numFmtId="0" fontId="14" fillId="0" borderId="13" xfId="0" applyFont="1" applyBorder="1" applyAlignment="1">
      <alignment horizontal="left" vertical="center"/>
    </xf>
    <xf numFmtId="0" fontId="46" fillId="0" borderId="31" xfId="0" applyFont="1" applyBorder="1" applyAlignment="1">
      <alignment vertical="center"/>
    </xf>
    <xf numFmtId="0" fontId="2" fillId="19" borderId="33" xfId="0" applyFont="1" applyFill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14" fillId="0" borderId="32" xfId="0" applyFont="1" applyBorder="1" applyAlignment="1">
      <alignment horizontal="left" vertical="center"/>
    </xf>
    <xf numFmtId="0" fontId="70" fillId="0" borderId="32" xfId="0" applyFont="1" applyBorder="1" applyAlignment="1">
      <alignment horizontal="right" vertical="center"/>
    </xf>
    <xf numFmtId="0" fontId="2" fillId="19" borderId="35" xfId="0" applyFont="1" applyFill="1" applyBorder="1" applyAlignment="1">
      <alignment horizontal="right" vertical="center"/>
    </xf>
    <xf numFmtId="0" fontId="33" fillId="33" borderId="0" xfId="0" applyFont="1" applyFill="1" applyAlignment="1">
      <alignment horizontal="right"/>
    </xf>
    <xf numFmtId="0" fontId="33" fillId="2" borderId="0" xfId="0" applyFont="1" applyFill="1" applyAlignment="1">
      <alignment horizontal="right"/>
    </xf>
    <xf numFmtId="0" fontId="104" fillId="7" borderId="0" xfId="0" applyFont="1" applyFill="1" applyAlignment="1">
      <alignment horizontal="center" vertical="center" wrapText="1"/>
    </xf>
    <xf numFmtId="0" fontId="70" fillId="34" borderId="52" xfId="0" applyFont="1" applyFill="1" applyBorder="1" applyAlignment="1">
      <alignment horizontal="right" vertical="center"/>
    </xf>
    <xf numFmtId="0" fontId="45" fillId="34" borderId="7" xfId="0" applyFont="1" applyFill="1" applyBorder="1" applyAlignment="1">
      <alignment horizontal="center" vertical="center"/>
    </xf>
    <xf numFmtId="0" fontId="27" fillId="18" borderId="203" xfId="0" applyFont="1" applyFill="1" applyBorder="1" applyAlignment="1">
      <alignment horizontal="center" vertical="center" wrapText="1"/>
    </xf>
    <xf numFmtId="167" fontId="15" fillId="6" borderId="204" xfId="0" applyNumberFormat="1" applyFont="1" applyFill="1" applyBorder="1" applyAlignment="1">
      <alignment vertical="center"/>
    </xf>
    <xf numFmtId="167" fontId="27" fillId="13" borderId="205" xfId="0" applyNumberFormat="1" applyFont="1" applyFill="1" applyBorder="1" applyAlignment="1">
      <alignment horizontal="center" vertical="center"/>
    </xf>
    <xf numFmtId="167" fontId="15" fillId="2" borderId="206" xfId="0" applyNumberFormat="1" applyFont="1" applyFill="1" applyBorder="1" applyAlignment="1">
      <alignment horizontal="center" vertical="center"/>
    </xf>
    <xf numFmtId="167" fontId="70" fillId="2" borderId="206" xfId="0" applyNumberFormat="1" applyFont="1" applyFill="1" applyBorder="1" applyAlignment="1">
      <alignment horizontal="right" vertical="center"/>
    </xf>
    <xf numFmtId="167" fontId="12" fillId="2" borderId="206" xfId="0" applyNumberFormat="1" applyFont="1" applyFill="1" applyBorder="1" applyAlignment="1">
      <alignment horizontal="center" vertical="center"/>
    </xf>
    <xf numFmtId="167" fontId="15" fillId="0" borderId="206" xfId="0" applyNumberFormat="1" applyFont="1" applyBorder="1" applyAlignment="1">
      <alignment horizontal="center" vertical="center"/>
    </xf>
    <xf numFmtId="167" fontId="70" fillId="0" borderId="206" xfId="0" applyNumberFormat="1" applyFont="1" applyBorder="1" applyAlignment="1">
      <alignment horizontal="right" vertical="center"/>
    </xf>
    <xf numFmtId="167" fontId="15" fillId="0" borderId="205" xfId="0" applyNumberFormat="1" applyFont="1" applyBorder="1" applyAlignment="1">
      <alignment horizontal="center" vertical="center"/>
    </xf>
    <xf numFmtId="167" fontId="27" fillId="13" borderId="206" xfId="0" applyNumberFormat="1" applyFont="1" applyFill="1" applyBorder="1" applyAlignment="1">
      <alignment horizontal="center" vertical="center"/>
    </xf>
    <xf numFmtId="167" fontId="15" fillId="0" borderId="207" xfId="0" applyNumberFormat="1" applyFont="1" applyBorder="1" applyAlignment="1">
      <alignment horizontal="center" vertical="center"/>
    </xf>
    <xf numFmtId="167" fontId="27" fillId="18" borderId="208" xfId="0" applyNumberFormat="1" applyFont="1" applyFill="1" applyBorder="1" applyAlignment="1">
      <alignment horizontal="center" vertical="center"/>
    </xf>
    <xf numFmtId="167" fontId="15" fillId="6" borderId="208" xfId="0" applyNumberFormat="1" applyFont="1" applyFill="1" applyBorder="1" applyAlignment="1">
      <alignment horizontal="center" vertical="center"/>
    </xf>
    <xf numFmtId="167" fontId="16" fillId="0" borderId="206" xfId="0" applyNumberFormat="1" applyFont="1" applyBorder="1" applyAlignment="1">
      <alignment horizontal="right" vertical="center"/>
    </xf>
    <xf numFmtId="167" fontId="12" fillId="18" borderId="208" xfId="0" applyNumberFormat="1" applyFont="1" applyFill="1" applyBorder="1" applyAlignment="1">
      <alignment horizontal="center" vertical="center"/>
    </xf>
    <xf numFmtId="167" fontId="46" fillId="0" borderId="206" xfId="0" applyNumberFormat="1" applyFont="1" applyBorder="1" applyAlignment="1">
      <alignment horizontal="center" vertical="center"/>
    </xf>
    <xf numFmtId="167" fontId="70" fillId="0" borderId="205" xfId="0" applyNumberFormat="1" applyFont="1" applyBorder="1" applyAlignment="1">
      <alignment horizontal="right" vertical="center"/>
    </xf>
    <xf numFmtId="167" fontId="27" fillId="19" borderId="208" xfId="0" applyNumberFormat="1" applyFont="1" applyFill="1" applyBorder="1" applyAlignment="1">
      <alignment horizontal="center" vertical="center"/>
    </xf>
    <xf numFmtId="167" fontId="70" fillId="0" borderId="207" xfId="0" applyNumberFormat="1" applyFont="1" applyBorder="1" applyAlignment="1">
      <alignment horizontal="right" vertical="center"/>
    </xf>
    <xf numFmtId="167" fontId="51" fillId="6" borderId="208" xfId="0" applyNumberFormat="1" applyFont="1" applyFill="1" applyBorder="1" applyAlignment="1">
      <alignment horizontal="center" vertical="center"/>
    </xf>
    <xf numFmtId="167" fontId="27" fillId="18" borderId="209" xfId="0" applyNumberFormat="1" applyFont="1" applyFill="1" applyBorder="1" applyAlignment="1">
      <alignment horizontal="center" vertical="center"/>
    </xf>
    <xf numFmtId="167" fontId="12" fillId="0" borderId="210" xfId="0" applyNumberFormat="1" applyFont="1" applyBorder="1" applyAlignment="1">
      <alignment vertical="center"/>
    </xf>
    <xf numFmtId="167" fontId="53" fillId="18" borderId="94" xfId="0" applyNumberFormat="1" applyFont="1" applyFill="1" applyBorder="1" applyAlignment="1">
      <alignment horizontal="center" vertical="center"/>
    </xf>
    <xf numFmtId="0" fontId="70" fillId="34" borderId="51" xfId="0" applyFont="1" applyFill="1" applyBorder="1" applyAlignment="1">
      <alignment horizontal="right" vertical="center"/>
    </xf>
    <xf numFmtId="0" fontId="45" fillId="34" borderId="5" xfId="0" applyFont="1" applyFill="1" applyBorder="1" applyAlignment="1">
      <alignment horizontal="center" vertical="center"/>
    </xf>
    <xf numFmtId="0" fontId="45" fillId="34" borderId="6" xfId="0" applyFont="1" applyFill="1" applyBorder="1" applyAlignment="1">
      <alignment horizontal="center" vertical="center"/>
    </xf>
    <xf numFmtId="0" fontId="70" fillId="34" borderId="46" xfId="0" applyFont="1" applyFill="1" applyBorder="1" applyAlignment="1">
      <alignment horizontal="right" vertical="center"/>
    </xf>
    <xf numFmtId="0" fontId="70" fillId="34" borderId="20" xfId="0" applyFont="1" applyFill="1" applyBorder="1" applyAlignment="1">
      <alignment horizontal="right" vertical="center"/>
    </xf>
    <xf numFmtId="167" fontId="105" fillId="11" borderId="33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12" fillId="4" borderId="211" xfId="0" applyFont="1" applyFill="1" applyBorder="1" applyAlignment="1">
      <alignment horizontal="center" vertical="center" wrapText="1"/>
    </xf>
    <xf numFmtId="167" fontId="14" fillId="6" borderId="212" xfId="0" applyNumberFormat="1" applyFont="1" applyFill="1" applyBorder="1" applyAlignment="1">
      <alignment vertical="center"/>
    </xf>
    <xf numFmtId="167" fontId="12" fillId="4" borderId="213" xfId="0" applyNumberFormat="1" applyFont="1" applyFill="1" applyBorder="1" applyAlignment="1">
      <alignment horizontal="center" vertical="center"/>
    </xf>
    <xf numFmtId="167" fontId="12" fillId="4" borderId="212" xfId="0" applyNumberFormat="1" applyFont="1" applyFill="1" applyBorder="1" applyAlignment="1">
      <alignment horizontal="center" vertical="center"/>
    </xf>
    <xf numFmtId="167" fontId="14" fillId="6" borderId="212" xfId="0" applyNumberFormat="1" applyFont="1" applyFill="1" applyBorder="1" applyAlignment="1">
      <alignment horizontal="center" vertical="center"/>
    </xf>
    <xf numFmtId="167" fontId="12" fillId="4" borderId="214" xfId="0" applyNumberFormat="1" applyFont="1" applyFill="1" applyBorder="1" applyAlignment="1">
      <alignment horizontal="center" vertical="center"/>
    </xf>
    <xf numFmtId="167" fontId="2" fillId="6" borderId="212" xfId="0" applyNumberFormat="1" applyFont="1" applyFill="1" applyBorder="1" applyAlignment="1">
      <alignment horizontal="center" vertical="center"/>
    </xf>
    <xf numFmtId="167" fontId="12" fillId="4" borderId="215" xfId="0" applyNumberFormat="1" applyFont="1" applyFill="1" applyBorder="1" applyAlignment="1">
      <alignment horizontal="center" vertical="center"/>
    </xf>
    <xf numFmtId="167" fontId="31" fillId="4" borderId="216" xfId="0" applyNumberFormat="1" applyFont="1" applyFill="1" applyBorder="1" applyAlignment="1">
      <alignment horizontal="center" vertical="center"/>
    </xf>
    <xf numFmtId="0" fontId="18" fillId="7" borderId="217" xfId="0" applyFont="1" applyFill="1" applyBorder="1" applyAlignment="1">
      <alignment horizontal="center" vertical="center" wrapText="1"/>
    </xf>
    <xf numFmtId="167" fontId="14" fillId="6" borderId="218" xfId="0" applyNumberFormat="1" applyFont="1" applyFill="1" applyBorder="1" applyAlignment="1">
      <alignment vertical="center"/>
    </xf>
    <xf numFmtId="167" fontId="2" fillId="7" borderId="219" xfId="0" applyNumberFormat="1" applyFont="1" applyFill="1" applyBorder="1" applyAlignment="1">
      <alignment horizontal="center" vertical="center"/>
    </xf>
    <xf numFmtId="167" fontId="2" fillId="7" borderId="220" xfId="0" applyNumberFormat="1" applyFont="1" applyFill="1" applyBorder="1" applyAlignment="1">
      <alignment horizontal="center" vertical="center"/>
    </xf>
    <xf numFmtId="167" fontId="2" fillId="4" borderId="218" xfId="0" applyNumberFormat="1" applyFont="1" applyFill="1" applyBorder="1" applyAlignment="1">
      <alignment horizontal="center" vertical="center"/>
    </xf>
    <xf numFmtId="167" fontId="14" fillId="6" borderId="218" xfId="0" applyNumberFormat="1" applyFont="1" applyFill="1" applyBorder="1" applyAlignment="1">
      <alignment horizontal="center" vertical="center"/>
    </xf>
    <xf numFmtId="167" fontId="2" fillId="6" borderId="218" xfId="0" applyNumberFormat="1" applyFont="1" applyFill="1" applyBorder="1" applyAlignment="1">
      <alignment horizontal="center" vertical="center"/>
    </xf>
    <xf numFmtId="167" fontId="2" fillId="4" borderId="221" xfId="0" applyNumberFormat="1" applyFont="1" applyFill="1" applyBorder="1" applyAlignment="1">
      <alignment horizontal="center" vertical="center"/>
    </xf>
    <xf numFmtId="167" fontId="20" fillId="4" borderId="222" xfId="0" applyNumberFormat="1" applyFont="1" applyFill="1" applyBorder="1" applyAlignment="1">
      <alignment horizontal="center" vertical="center"/>
    </xf>
    <xf numFmtId="0" fontId="27" fillId="4" borderId="223" xfId="0" applyFont="1" applyFill="1" applyBorder="1" applyAlignment="1">
      <alignment horizontal="center" vertical="center" wrapText="1"/>
    </xf>
    <xf numFmtId="0" fontId="0" fillId="0" borderId="86" xfId="0" applyBorder="1"/>
    <xf numFmtId="0" fontId="27" fillId="4" borderId="224" xfId="0" applyFont="1" applyFill="1" applyBorder="1" applyAlignment="1">
      <alignment horizontal="center" vertical="center" wrapText="1"/>
    </xf>
    <xf numFmtId="0" fontId="12" fillId="18" borderId="211" xfId="0" applyFont="1" applyFill="1" applyBorder="1" applyAlignment="1">
      <alignment horizontal="center" vertical="center" wrapText="1"/>
    </xf>
    <xf numFmtId="167" fontId="15" fillId="6" borderId="225" xfId="0" applyNumberFormat="1" applyFont="1" applyFill="1" applyBorder="1" applyAlignment="1">
      <alignment vertical="center"/>
    </xf>
    <xf numFmtId="167" fontId="12" fillId="13" borderId="213" xfId="0" applyNumberFormat="1" applyFont="1" applyFill="1" applyBorder="1" applyAlignment="1">
      <alignment horizontal="center" vertical="center"/>
    </xf>
    <xf numFmtId="167" fontId="12" fillId="13" borderId="214" xfId="0" applyNumberFormat="1" applyFont="1" applyFill="1" applyBorder="1" applyAlignment="1">
      <alignment horizontal="center" vertical="center"/>
    </xf>
    <xf numFmtId="167" fontId="12" fillId="18" borderId="226" xfId="0" applyNumberFormat="1" applyFont="1" applyFill="1" applyBorder="1" applyAlignment="1">
      <alignment horizontal="center" vertical="center"/>
    </xf>
    <xf numFmtId="167" fontId="15" fillId="6" borderId="212" xfId="0" applyNumberFormat="1" applyFont="1" applyFill="1" applyBorder="1" applyAlignment="1">
      <alignment horizontal="center" vertical="center"/>
    </xf>
    <xf numFmtId="167" fontId="12" fillId="18" borderId="227" xfId="0" applyNumberFormat="1" applyFont="1" applyFill="1" applyBorder="1" applyAlignment="1">
      <alignment horizontal="center" vertical="center"/>
    </xf>
    <xf numFmtId="0" fontId="18" fillId="18" borderId="217" xfId="0" applyFont="1" applyFill="1" applyBorder="1" applyAlignment="1">
      <alignment horizontal="center" vertical="center" wrapText="1"/>
    </xf>
    <xf numFmtId="167" fontId="14" fillId="6" borderId="228" xfId="0" applyNumberFormat="1" applyFont="1" applyFill="1" applyBorder="1" applyAlignment="1">
      <alignment vertical="center"/>
    </xf>
    <xf numFmtId="167" fontId="2" fillId="13" borderId="219" xfId="0" applyNumberFormat="1" applyFont="1" applyFill="1" applyBorder="1" applyAlignment="1">
      <alignment horizontal="center" vertical="center"/>
    </xf>
    <xf numFmtId="167" fontId="2" fillId="18" borderId="229" xfId="0" applyNumberFormat="1" applyFont="1" applyFill="1" applyBorder="1" applyAlignment="1">
      <alignment horizontal="center" vertical="center"/>
    </xf>
    <xf numFmtId="167" fontId="2" fillId="13" borderId="220" xfId="0" applyNumberFormat="1" applyFont="1" applyFill="1" applyBorder="1" applyAlignment="1">
      <alignment horizontal="center" vertical="center"/>
    </xf>
    <xf numFmtId="167" fontId="2" fillId="19" borderId="229" xfId="0" applyNumberFormat="1" applyFont="1" applyFill="1" applyBorder="1" applyAlignment="1">
      <alignment horizontal="center" vertical="center"/>
    </xf>
    <xf numFmtId="167" fontId="2" fillId="18" borderId="230" xfId="0" applyNumberFormat="1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vertical="center"/>
    </xf>
    <xf numFmtId="0" fontId="27" fillId="18" borderId="231" xfId="0" applyFont="1" applyFill="1" applyBorder="1" applyAlignment="1">
      <alignment horizontal="center" vertical="center" wrapText="1"/>
    </xf>
    <xf numFmtId="0" fontId="0" fillId="0" borderId="232" xfId="0" applyBorder="1"/>
    <xf numFmtId="0" fontId="27" fillId="18" borderId="233" xfId="0" applyFont="1" applyFill="1" applyBorder="1" applyAlignment="1">
      <alignment horizontal="center" vertical="center" wrapText="1"/>
    </xf>
    <xf numFmtId="0" fontId="27" fillId="18" borderId="234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vertical="center"/>
    </xf>
    <xf numFmtId="167" fontId="2" fillId="0" borderId="120" xfId="0" applyNumberFormat="1" applyFont="1" applyBorder="1" applyAlignment="1">
      <alignment vertical="center"/>
    </xf>
    <xf numFmtId="167" fontId="54" fillId="0" borderId="120" xfId="0" applyNumberFormat="1" applyFont="1" applyBorder="1" applyAlignment="1">
      <alignment vertical="center"/>
    </xf>
    <xf numFmtId="167" fontId="52" fillId="0" borderId="120" xfId="0" applyNumberFormat="1" applyFont="1" applyBorder="1" applyAlignment="1">
      <alignment vertical="center"/>
    </xf>
    <xf numFmtId="167" fontId="2" fillId="0" borderId="132" xfId="0" applyNumberFormat="1" applyFont="1" applyBorder="1" applyAlignment="1">
      <alignment vertical="center"/>
    </xf>
    <xf numFmtId="0" fontId="2" fillId="2" borderId="235" xfId="0" applyFont="1" applyFill="1" applyBorder="1" applyAlignment="1">
      <alignment vertical="center"/>
    </xf>
    <xf numFmtId="0" fontId="2" fillId="25" borderId="3" xfId="499" applyFont="1" applyFill="1" applyBorder="1" applyAlignment="1">
      <alignment horizontal="right" vertical="center"/>
    </xf>
    <xf numFmtId="0" fontId="2" fillId="25" borderId="109" xfId="499" applyFont="1" applyFill="1" applyBorder="1" applyAlignment="1">
      <alignment horizontal="right" vertical="center"/>
    </xf>
    <xf numFmtId="0" fontId="9" fillId="0" borderId="3" xfId="499" applyFont="1" applyBorder="1" applyAlignment="1">
      <alignment horizontal="center"/>
    </xf>
    <xf numFmtId="0" fontId="9" fillId="0" borderId="109" xfId="499" applyFont="1" applyBorder="1" applyAlignment="1">
      <alignment horizontal="center"/>
    </xf>
    <xf numFmtId="167" fontId="2" fillId="25" borderId="3" xfId="499" applyNumberFormat="1" applyFont="1" applyFill="1" applyBorder="1" applyAlignment="1">
      <alignment horizontal="center" vertical="center"/>
    </xf>
    <xf numFmtId="0" fontId="2" fillId="25" borderId="109" xfId="499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9" borderId="57" xfId="0" applyFont="1" applyFill="1" applyBorder="1" applyAlignment="1">
      <alignment horizontal="right" vertical="center"/>
    </xf>
    <xf numFmtId="0" fontId="2" fillId="19" borderId="58" xfId="0" applyFont="1" applyFill="1" applyBorder="1" applyAlignment="1">
      <alignment horizontal="right" vertical="center"/>
    </xf>
    <xf numFmtId="0" fontId="9" fillId="18" borderId="0" xfId="0" applyFont="1" applyFill="1" applyAlignment="1">
      <alignment horizontal="center" vertical="center"/>
    </xf>
    <xf numFmtId="0" fontId="9" fillId="18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18" borderId="7" xfId="0" applyFont="1" applyFill="1" applyBorder="1" applyAlignment="1">
      <alignment horizontal="right" vertical="center"/>
    </xf>
    <xf numFmtId="0" fontId="2" fillId="18" borderId="56" xfId="0" applyFont="1" applyFill="1" applyBorder="1" applyAlignment="1">
      <alignment horizontal="righ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right" vertical="center"/>
    </xf>
    <xf numFmtId="0" fontId="2" fillId="19" borderId="56" xfId="0" applyFont="1" applyFill="1" applyBorder="1" applyAlignment="1">
      <alignment horizontal="right" vertical="center"/>
    </xf>
    <xf numFmtId="0" fontId="2" fillId="18" borderId="7" xfId="0" applyFont="1" applyFill="1" applyBorder="1" applyAlignment="1">
      <alignment horizontal="left" vertical="center" indent="1"/>
    </xf>
    <xf numFmtId="0" fontId="2" fillId="18" borderId="56" xfId="0" applyFont="1" applyFill="1" applyBorder="1" applyAlignment="1">
      <alignment horizontal="left" vertical="center" indent="1"/>
    </xf>
    <xf numFmtId="0" fontId="2" fillId="7" borderId="5" xfId="0" applyFont="1" applyFill="1" applyBorder="1" applyAlignment="1">
      <alignment horizontal="left" vertical="center"/>
    </xf>
    <xf numFmtId="0" fontId="2" fillId="7" borderId="51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52" xfId="0" applyFont="1" applyFill="1" applyBorder="1" applyAlignment="1">
      <alignment horizontal="left" vertical="center"/>
    </xf>
    <xf numFmtId="0" fontId="2" fillId="4" borderId="128" xfId="0" applyFont="1" applyFill="1" applyBorder="1" applyAlignment="1">
      <alignment horizontal="right" vertical="center"/>
    </xf>
    <xf numFmtId="0" fontId="2" fillId="4" borderId="154" xfId="0" applyFont="1" applyFill="1" applyBorder="1" applyAlignment="1">
      <alignment horizontal="right" vertical="center"/>
    </xf>
    <xf numFmtId="0" fontId="9" fillId="17" borderId="0" xfId="0" applyFont="1" applyFill="1" applyAlignment="1">
      <alignment horizontal="center" vertical="center" wrapText="1"/>
    </xf>
    <xf numFmtId="0" fontId="9" fillId="17" borderId="21" xfId="0" applyFont="1" applyFill="1" applyBorder="1" applyAlignment="1">
      <alignment horizontal="center" vertical="center" wrapText="1"/>
    </xf>
    <xf numFmtId="0" fontId="13" fillId="6" borderId="59" xfId="0" applyFont="1" applyFill="1" applyBorder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50" xfId="0" applyFont="1" applyFill="1" applyBorder="1" applyAlignment="1">
      <alignment horizontal="left" vertical="center"/>
    </xf>
    <xf numFmtId="0" fontId="2" fillId="7" borderId="17" xfId="0" applyFont="1" applyFill="1" applyBorder="1" applyAlignment="1">
      <alignment horizontal="left" vertical="center"/>
    </xf>
    <xf numFmtId="0" fontId="2" fillId="7" borderId="45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right" vertical="center"/>
    </xf>
    <xf numFmtId="0" fontId="8" fillId="9" borderId="50" xfId="0" applyFont="1" applyFill="1" applyBorder="1" applyAlignment="1">
      <alignment horizontal="right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/>
    </xf>
    <xf numFmtId="0" fontId="2" fillId="7" borderId="46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9" borderId="9" xfId="0" applyFont="1" applyFill="1" applyBorder="1" applyAlignment="1">
      <alignment horizontal="right" vertical="center"/>
    </xf>
    <xf numFmtId="0" fontId="2" fillId="9" borderId="50" xfId="0" applyFont="1" applyFill="1" applyBorder="1" applyAlignment="1">
      <alignment horizontal="right" vertical="center"/>
    </xf>
    <xf numFmtId="0" fontId="2" fillId="10" borderId="9" xfId="0" applyFont="1" applyFill="1" applyBorder="1" applyAlignment="1">
      <alignment horizontal="right" vertical="center"/>
    </xf>
    <xf numFmtId="0" fontId="2" fillId="10" borderId="50" xfId="0" applyFont="1" applyFill="1" applyBorder="1" applyAlignment="1">
      <alignment horizontal="right" vertical="center"/>
    </xf>
    <xf numFmtId="0" fontId="4" fillId="2" borderId="145" xfId="0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82" fillId="6" borderId="15" xfId="0" applyFont="1" applyFill="1" applyBorder="1" applyAlignment="1">
      <alignment horizontal="left" vertical="center"/>
    </xf>
    <xf numFmtId="0" fontId="82" fillId="6" borderId="50" xfId="0" applyFont="1" applyFill="1" applyBorder="1" applyAlignment="1">
      <alignment horizontal="left" vertical="center"/>
    </xf>
    <xf numFmtId="0" fontId="2" fillId="13" borderId="17" xfId="0" applyFont="1" applyFill="1" applyBorder="1" applyAlignment="1">
      <alignment horizontal="left" vertical="center"/>
    </xf>
    <xf numFmtId="0" fontId="2" fillId="13" borderId="155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2" fillId="13" borderId="20" xfId="0" applyFont="1" applyFill="1" applyBorder="1" applyAlignment="1">
      <alignment horizontal="left" vertical="center"/>
    </xf>
    <xf numFmtId="0" fontId="2" fillId="4" borderId="153" xfId="0" applyFont="1" applyFill="1" applyBorder="1" applyAlignment="1">
      <alignment horizontal="right" vertical="center"/>
    </xf>
    <xf numFmtId="0" fontId="9" fillId="7" borderId="0" xfId="0" applyFont="1" applyFill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right" vertical="center"/>
    </xf>
    <xf numFmtId="0" fontId="2" fillId="18" borderId="22" xfId="0" applyFont="1" applyFill="1" applyBorder="1" applyAlignment="1">
      <alignment horizontal="right" vertical="center"/>
    </xf>
    <xf numFmtId="0" fontId="2" fillId="18" borderId="9" xfId="0" applyFont="1" applyFill="1" applyBorder="1" applyAlignment="1">
      <alignment horizontal="right" vertical="center" indent="1"/>
    </xf>
    <xf numFmtId="0" fontId="2" fillId="18" borderId="22" xfId="0" applyFont="1" applyFill="1" applyBorder="1" applyAlignment="1">
      <alignment horizontal="right" vertical="center" indent="1"/>
    </xf>
    <xf numFmtId="0" fontId="2" fillId="19" borderId="9" xfId="0" applyFont="1" applyFill="1" applyBorder="1" applyAlignment="1">
      <alignment horizontal="right" vertical="center"/>
    </xf>
    <xf numFmtId="0" fontId="2" fillId="19" borderId="22" xfId="0" applyFont="1" applyFill="1" applyBorder="1" applyAlignment="1">
      <alignment horizontal="right" vertical="center"/>
    </xf>
    <xf numFmtId="167" fontId="4" fillId="2" borderId="146" xfId="0" applyNumberFormat="1" applyFont="1" applyFill="1" applyBorder="1" applyAlignment="1">
      <alignment horizontal="center" vertical="center"/>
    </xf>
    <xf numFmtId="167" fontId="4" fillId="2" borderId="147" xfId="0" applyNumberFormat="1" applyFont="1" applyFill="1" applyBorder="1" applyAlignment="1">
      <alignment horizontal="center" vertical="center"/>
    </xf>
    <xf numFmtId="167" fontId="4" fillId="2" borderId="148" xfId="0" applyNumberFormat="1" applyFont="1" applyFill="1" applyBorder="1" applyAlignment="1">
      <alignment horizontal="center" vertical="center"/>
    </xf>
    <xf numFmtId="0" fontId="2" fillId="19" borderId="128" xfId="0" applyFont="1" applyFill="1" applyBorder="1" applyAlignment="1">
      <alignment horizontal="right" vertical="center"/>
    </xf>
    <xf numFmtId="0" fontId="2" fillId="19" borderId="125" xfId="0" applyFont="1" applyFill="1" applyBorder="1" applyAlignment="1">
      <alignment horizontal="right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55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left" vertical="center"/>
    </xf>
    <xf numFmtId="0" fontId="2" fillId="13" borderId="31" xfId="0" applyFont="1" applyFill="1" applyBorder="1" applyAlignment="1">
      <alignment horizontal="center" vertical="center"/>
    </xf>
    <xf numFmtId="0" fontId="2" fillId="18" borderId="32" xfId="0" applyFont="1" applyFill="1" applyBorder="1" applyAlignment="1">
      <alignment horizontal="right" vertical="center"/>
    </xf>
    <xf numFmtId="0" fontId="13" fillId="6" borderId="33" xfId="0" applyFont="1" applyFill="1" applyBorder="1" applyAlignment="1">
      <alignment horizontal="left" vertical="center"/>
    </xf>
    <xf numFmtId="0" fontId="2" fillId="18" borderId="32" xfId="0" applyFont="1" applyFill="1" applyBorder="1" applyAlignment="1">
      <alignment horizontal="left" vertical="center" indent="1"/>
    </xf>
    <xf numFmtId="0" fontId="2" fillId="19" borderId="32" xfId="0" applyFont="1" applyFill="1" applyBorder="1" applyAlignment="1">
      <alignment horizontal="right" vertical="center"/>
    </xf>
    <xf numFmtId="0" fontId="2" fillId="19" borderId="64" xfId="0" applyFont="1" applyFill="1" applyBorder="1" applyAlignment="1">
      <alignment horizontal="right" vertical="center"/>
    </xf>
    <xf numFmtId="0" fontId="91" fillId="0" borderId="0" xfId="0" applyFont="1" applyAlignment="1">
      <alignment horizontal="left" vertical="top"/>
    </xf>
    <xf numFmtId="0" fontId="42" fillId="2" borderId="107" xfId="0" applyFont="1" applyFill="1" applyBorder="1" applyAlignment="1">
      <alignment horizontal="center" vertical="center" textRotation="90"/>
    </xf>
    <xf numFmtId="0" fontId="42" fillId="2" borderId="83" xfId="0" applyFont="1" applyFill="1" applyBorder="1" applyAlignment="1">
      <alignment horizontal="center" vertical="center" textRotation="90"/>
    </xf>
    <xf numFmtId="0" fontId="42" fillId="2" borderId="86" xfId="0" applyFont="1" applyFill="1" applyBorder="1" applyAlignment="1">
      <alignment horizontal="center" vertical="center" textRotation="90"/>
    </xf>
    <xf numFmtId="0" fontId="42" fillId="2" borderId="11" xfId="0" applyFont="1" applyFill="1" applyBorder="1" applyAlignment="1">
      <alignment horizontal="center" vertical="center" textRotation="90"/>
    </xf>
    <xf numFmtId="0" fontId="35" fillId="24" borderId="0" xfId="499" applyFont="1" applyFill="1" applyAlignment="1">
      <alignment horizontal="center"/>
    </xf>
    <xf numFmtId="0" fontId="14" fillId="0" borderId="107" xfId="499" applyBorder="1" applyAlignment="1">
      <alignment horizontal="center" vertical="center" wrapText="1"/>
    </xf>
    <xf numFmtId="0" fontId="14" fillId="0" borderId="83" xfId="499" applyBorder="1" applyAlignment="1">
      <alignment horizontal="center" vertical="center" wrapText="1"/>
    </xf>
    <xf numFmtId="0" fontId="14" fillId="0" borderId="86" xfId="499" applyBorder="1" applyAlignment="1">
      <alignment horizontal="center" vertical="center" wrapText="1"/>
    </xf>
    <xf numFmtId="0" fontId="14" fillId="2" borderId="107" xfId="499" applyFill="1" applyBorder="1" applyAlignment="1">
      <alignment horizontal="center" vertical="center"/>
    </xf>
    <xf numFmtId="0" fontId="14" fillId="2" borderId="83" xfId="499" applyFill="1" applyBorder="1" applyAlignment="1">
      <alignment horizontal="center" vertical="center"/>
    </xf>
    <xf numFmtId="0" fontId="14" fillId="2" borderId="86" xfId="499" applyFill="1" applyBorder="1" applyAlignment="1">
      <alignment horizontal="center" vertical="center"/>
    </xf>
    <xf numFmtId="0" fontId="2" fillId="25" borderId="2" xfId="499" applyFont="1" applyFill="1" applyBorder="1" applyAlignment="1">
      <alignment horizontal="center" vertical="center"/>
    </xf>
    <xf numFmtId="0" fontId="2" fillId="25" borderId="122" xfId="499" applyFont="1" applyFill="1" applyBorder="1" applyAlignment="1">
      <alignment horizontal="center" vertical="center"/>
    </xf>
    <xf numFmtId="167" fontId="2" fillId="7" borderId="3" xfId="499" applyNumberFormat="1" applyFont="1" applyFill="1" applyBorder="1" applyAlignment="1">
      <alignment horizontal="center" vertical="center"/>
    </xf>
    <xf numFmtId="0" fontId="2" fillId="7" borderId="109" xfId="499" applyFont="1" applyFill="1" applyBorder="1" applyAlignment="1">
      <alignment horizontal="center" vertical="center"/>
    </xf>
    <xf numFmtId="167" fontId="2" fillId="31" borderId="3" xfId="499" applyNumberFormat="1" applyFont="1" applyFill="1" applyBorder="1" applyAlignment="1">
      <alignment horizontal="center" vertical="center"/>
    </xf>
    <xf numFmtId="0" fontId="2" fillId="31" borderId="109" xfId="499" applyFont="1" applyFill="1" applyBorder="1" applyAlignment="1">
      <alignment horizontal="center" vertical="center"/>
    </xf>
    <xf numFmtId="0" fontId="4" fillId="2" borderId="3" xfId="499" applyFont="1" applyFill="1" applyBorder="1" applyAlignment="1">
      <alignment horizontal="center" vertical="center"/>
    </xf>
    <xf numFmtId="0" fontId="4" fillId="2" borderId="132" xfId="499" applyFont="1" applyFill="1" applyBorder="1" applyAlignment="1">
      <alignment horizontal="center" vertical="center"/>
    </xf>
    <xf numFmtId="0" fontId="2" fillId="7" borderId="3" xfId="499" applyFont="1" applyFill="1" applyBorder="1" applyAlignment="1">
      <alignment horizontal="right" vertical="center"/>
    </xf>
    <xf numFmtId="0" fontId="2" fillId="7" borderId="132" xfId="499" applyFont="1" applyFill="1" applyBorder="1" applyAlignment="1">
      <alignment horizontal="right" vertical="center"/>
    </xf>
    <xf numFmtId="0" fontId="2" fillId="7" borderId="109" xfId="499" applyFont="1" applyFill="1" applyBorder="1" applyAlignment="1">
      <alignment horizontal="right" vertical="center"/>
    </xf>
    <xf numFmtId="0" fontId="2" fillId="31" borderId="3" xfId="499" applyFont="1" applyFill="1" applyBorder="1" applyAlignment="1">
      <alignment horizontal="right" vertical="center"/>
    </xf>
    <xf numFmtId="0" fontId="2" fillId="31" borderId="132" xfId="499" applyFont="1" applyFill="1" applyBorder="1" applyAlignment="1">
      <alignment horizontal="right" vertical="center"/>
    </xf>
    <xf numFmtId="0" fontId="2" fillId="31" borderId="109" xfId="499" applyFont="1" applyFill="1" applyBorder="1" applyAlignment="1">
      <alignment horizontal="right" vertical="center"/>
    </xf>
    <xf numFmtId="0" fontId="4" fillId="2" borderId="109" xfId="499" applyFont="1" applyFill="1" applyBorder="1" applyAlignment="1">
      <alignment horizontal="center" vertical="center"/>
    </xf>
    <xf numFmtId="0" fontId="9" fillId="2" borderId="3" xfId="499" applyFont="1" applyFill="1" applyBorder="1" applyAlignment="1">
      <alignment horizontal="center"/>
    </xf>
    <xf numFmtId="0" fontId="9" fillId="2" borderId="109" xfId="499" applyFont="1" applyFill="1" applyBorder="1" applyAlignment="1">
      <alignment horizontal="center"/>
    </xf>
    <xf numFmtId="167" fontId="70" fillId="11" borderId="206" xfId="0" applyNumberFormat="1" applyFont="1" applyFill="1" applyBorder="1" applyAlignment="1">
      <alignment horizontal="right" vertical="center"/>
    </xf>
  </cellXfs>
  <cellStyles count="866">
    <cellStyle name="Euro" xfId="500" xr:uid="{00000000-0005-0000-0000-000000000000}"/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Milliers" xfId="829" builtinId="3"/>
    <cellStyle name="Monétaire" xfId="865" builtinId="4"/>
    <cellStyle name="Normal" xfId="0" builtinId="0"/>
    <cellStyle name="Normal 2" xfId="499" xr:uid="{00000000-0005-0000-0000-000060030000}"/>
    <cellStyle name="Pourcentage" xfId="852" builtinId="5"/>
  </cellStyles>
  <dxfs count="0"/>
  <tableStyles count="0" defaultTableStyle="TableStyleMedium9" defaultPivotStyle="PivotStyleMedium4"/>
  <colors>
    <mruColors>
      <color rgb="FF0000FF"/>
      <color rgb="FFFFFFCC"/>
      <color rgb="FFCCFFCC"/>
      <color rgb="FF76FF6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>
                <a:solidFill>
                  <a:srgbClr val="0000FF"/>
                </a:solidFill>
              </a:defRPr>
            </a:pPr>
            <a:r>
              <a:rPr lang="fr-FR">
                <a:solidFill>
                  <a:srgbClr val="0000FF"/>
                </a:solidFill>
              </a:rPr>
              <a:t>Suivi Budgétaire Aneg 2021</a:t>
            </a:r>
          </a:p>
        </c:rich>
      </c:tx>
      <c:layout>
        <c:manualLayout>
          <c:xMode val="edge"/>
          <c:yMode val="edge"/>
          <c:x val="0.32069860027528768"/>
          <c:y val="2.9693176807559299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B5E0-284C-8C31-B8CA25AC19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5E0-284C-8C31-B8CA25AC191F}"/>
              </c:ext>
            </c:extLst>
          </c:dPt>
          <c:dLbls>
            <c:dLbl>
              <c:idx val="0"/>
              <c:layout>
                <c:manualLayout>
                  <c:x val="8.0741623604822954E-2"/>
                  <c:y val="-3.0776610049668934E-3"/>
                </c:manualLayout>
              </c:layout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0-284C-8C31-B8CA25AC191F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Graphiques!$V$19:$Y$19</c:f>
              <c:strCache>
                <c:ptCount val="4"/>
                <c:pt idx="0">
                  <c:v>Solde</c:v>
                </c:pt>
                <c:pt idx="1">
                  <c:v>DEPENSES</c:v>
                </c:pt>
                <c:pt idx="2">
                  <c:v>RECETTES</c:v>
                </c:pt>
                <c:pt idx="3">
                  <c:v>Dotation CCAS</c:v>
                </c:pt>
              </c:strCache>
            </c:strRef>
          </c:cat>
          <c:val>
            <c:numRef>
              <c:f>Graphiques!$V$20:$Y$20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0-284C-8C31-B8CA25AC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88343960"/>
        <c:axId val="155530936"/>
      </c:barChart>
      <c:catAx>
        <c:axId val="188343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55530936"/>
        <c:crosses val="autoZero"/>
        <c:auto val="1"/>
        <c:lblAlgn val="ctr"/>
        <c:lblOffset val="100"/>
        <c:noMultiLvlLbl val="0"/>
      </c:catAx>
      <c:valAx>
        <c:axId val="155530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crossAx val="188343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Prévisions de Dépenses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Graphiques!$C$6:$C$15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INVESTISSEMENTS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Graphiques!$D$6:$D$15</c:f>
              <c:numCache>
                <c:formatCode>#,##0</c:formatCode>
                <c:ptCount val="10"/>
                <c:pt idx="0">
                  <c:v>56200</c:v>
                </c:pt>
                <c:pt idx="1">
                  <c:v>96400</c:v>
                </c:pt>
                <c:pt idx="2">
                  <c:v>181500</c:v>
                </c:pt>
                <c:pt idx="3">
                  <c:v>6200</c:v>
                </c:pt>
                <c:pt idx="4">
                  <c:v>40000</c:v>
                </c:pt>
                <c:pt idx="5">
                  <c:v>72000</c:v>
                </c:pt>
                <c:pt idx="6">
                  <c:v>14750</c:v>
                </c:pt>
                <c:pt idx="7">
                  <c:v>73000</c:v>
                </c:pt>
                <c:pt idx="8">
                  <c:v>39900</c:v>
                </c:pt>
                <c:pt idx="9">
                  <c:v>37400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0-0140-98D5-F3A34BE08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3219024"/>
        <c:axId val="153219416"/>
      </c:barChart>
      <c:catAx>
        <c:axId val="1532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219416"/>
        <c:crosses val="autoZero"/>
        <c:auto val="1"/>
        <c:lblAlgn val="ctr"/>
        <c:lblOffset val="100"/>
        <c:noMultiLvlLbl val="0"/>
      </c:catAx>
      <c:valAx>
        <c:axId val="1532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219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Prévisions de</a:t>
            </a:r>
            <a:r>
              <a:rPr lang="en-US" baseline="0"/>
              <a:t> Recettes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Graphiques!$X$5</c:f>
              <c:strCache>
                <c:ptCount val="1"/>
                <c:pt idx="0">
                  <c:v>RECETTES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Graphiques!$C$17:$C$27</c:f>
              <c:strCache>
                <c:ptCount val="11"/>
                <c:pt idx="0">
                  <c:v>GESTION </c:v>
                </c:pt>
                <c:pt idx="1">
                  <c:v>ASSURANCES</c:v>
                </c:pt>
                <c:pt idx="2">
                  <c:v>STAGE</c:v>
                </c:pt>
                <c:pt idx="3">
                  <c:v>COMPETITION</c:v>
                </c:pt>
                <c:pt idx="4">
                  <c:v>VENTES MATERIEL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EVENEMENTS</c:v>
                </c:pt>
                <c:pt idx="8">
                  <c:v>ENTRETIEN</c:v>
                </c:pt>
                <c:pt idx="9">
                  <c:v>PARTENARIAT CMCAS</c:v>
                </c:pt>
                <c:pt idx="10">
                  <c:v>SUBVENTION CCAS</c:v>
                </c:pt>
              </c:strCache>
            </c:strRef>
          </c:cat>
          <c:val>
            <c:numRef>
              <c:f>Graphiques!$D$17:$D$27</c:f>
              <c:numCache>
                <c:formatCode>#,##0</c:formatCode>
                <c:ptCount val="11"/>
                <c:pt idx="0">
                  <c:v>55500</c:v>
                </c:pt>
                <c:pt idx="1">
                  <c:v>85500</c:v>
                </c:pt>
                <c:pt idx="2">
                  <c:v>124300</c:v>
                </c:pt>
                <c:pt idx="3">
                  <c:v>0</c:v>
                </c:pt>
                <c:pt idx="4">
                  <c:v>0</c:v>
                </c:pt>
                <c:pt idx="5">
                  <c:v>100000</c:v>
                </c:pt>
                <c:pt idx="6">
                  <c:v>0</c:v>
                </c:pt>
                <c:pt idx="7">
                  <c:v>34300</c:v>
                </c:pt>
                <c:pt idx="8">
                  <c:v>10000</c:v>
                </c:pt>
                <c:pt idx="9">
                  <c:v>4700</c:v>
                </c:pt>
                <c:pt idx="10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BA45-B55D-1B845C087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9937168"/>
        <c:axId val="189937952"/>
      </c:barChart>
      <c:catAx>
        <c:axId val="18993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37952"/>
        <c:crosses val="autoZero"/>
        <c:auto val="1"/>
        <c:lblAlgn val="ctr"/>
        <c:lblOffset val="100"/>
        <c:noMultiLvlLbl val="0"/>
      </c:catAx>
      <c:valAx>
        <c:axId val="1899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3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Frais Commun -</a:t>
            </a:r>
            <a:r>
              <a:rPr lang="fr-FR" baseline="0"/>
              <a:t> </a:t>
            </a:r>
            <a:r>
              <a:rPr lang="fr-FR"/>
              <a:t>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Graphiques!$D$49</c:f>
              <c:strCache>
                <c:ptCount val="1"/>
                <c:pt idx="0">
                  <c:v>DEPENSES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Graphiques!$C$50:$C$60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Graphiques!$D$50:$D$60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994D-A1A0-B22158CC3750}"/>
            </c:ext>
          </c:extLst>
        </c:ser>
        <c:ser>
          <c:idx val="1"/>
          <c:order val="1"/>
          <c:tx>
            <c:strRef>
              <c:f>Graphiques!$E$49</c:f>
              <c:strCache>
                <c:ptCount val="1"/>
                <c:pt idx="0">
                  <c:v>RECETTES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Graphiques!$C$50:$C$60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Graphiques!$E$50:$E$60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5-994D-A1A0-B22158CC37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938736"/>
        <c:axId val="189939520"/>
      </c:barChart>
      <c:catAx>
        <c:axId val="18993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39520"/>
        <c:crosses val="autoZero"/>
        <c:auto val="1"/>
        <c:lblAlgn val="ctr"/>
        <c:lblOffset val="100"/>
        <c:noMultiLvlLbl val="0"/>
      </c:catAx>
      <c:valAx>
        <c:axId val="18993952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93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PREVISIONS dépenses 2024</a:t>
            </a:r>
          </a:p>
        </c:rich>
      </c:tx>
      <c:layout>
        <c:manualLayout>
          <c:xMode val="edge"/>
          <c:yMode val="edge"/>
          <c:x val="0.2755422512515881"/>
          <c:y val="3.94192070852933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805905524743669"/>
          <c:y val="0.1924883150721938"/>
          <c:w val="0.78334497842181372"/>
          <c:h val="0.726154095583398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FA-1D42-96A7-3CB119FFF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A-1D42-96A7-3CB119FFF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FA-1D42-96A7-3CB119FFF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FA-1D42-96A7-3CB119FFF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FA-1D42-96A7-3CB119FFF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FA-1D42-96A7-3CB119FFF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FA-1D42-96A7-3CB119FFF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FA-1D42-96A7-3CB119FFF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FA-1D42-96A7-3CB119FFF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4FA-1D42-96A7-3CB119FFF0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4FA-1D42-96A7-3CB119FFF07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4FA-1D42-96A7-3CB119FFF07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4FA-1D42-96A7-3CB119FFF071}"/>
                </c:ext>
              </c:extLst>
            </c:dLbl>
            <c:dLbl>
              <c:idx val="3"/>
              <c:layout>
                <c:manualLayout>
                  <c:x val="0.2160320573104616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A-1D42-96A7-3CB119FFF07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4FA-1D42-96A7-3CB119FFF07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4FA-1D42-96A7-3CB119FFF07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4FA-1D42-96A7-3CB119FFF07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4FA-1D42-96A7-3CB119FFF071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24FA-1D42-96A7-3CB119FFF07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24FA-1D42-96A7-3CB119FFF07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Graphiques!$B$6:$C$15</c:f>
              <c:multiLvlStrCache>
                <c:ptCount val="10"/>
                <c:lvl>
                  <c:pt idx="0">
                    <c:v>GESTION</c:v>
                  </c:pt>
                  <c:pt idx="1">
                    <c:v>ASSURANCES</c:v>
                  </c:pt>
                  <c:pt idx="2">
                    <c:v>STAGES</c:v>
                  </c:pt>
                  <c:pt idx="3">
                    <c:v>COMPETITIONS</c:v>
                  </c:pt>
                  <c:pt idx="4">
                    <c:v>INVESTISSEMENTS</c:v>
                  </c:pt>
                  <c:pt idx="5">
                    <c:v>PROVISIONS</c:v>
                  </c:pt>
                  <c:pt idx="6">
                    <c:v>FORMATION</c:v>
                  </c:pt>
                  <c:pt idx="7">
                    <c:v>EVENEMENT</c:v>
                  </c:pt>
                  <c:pt idx="8">
                    <c:v>ENTRETIEN</c:v>
                  </c:pt>
                  <c:pt idx="9">
                    <c:v>PARTENARIAT CMCAS</c:v>
                  </c:pt>
                </c:lvl>
                <c:lvl>
                  <c:pt idx="0">
                    <c:v>DEPENSES</c:v>
                  </c:pt>
                </c:lvl>
              </c:multiLvlStrCache>
            </c:multiLvlStrRef>
          </c:cat>
          <c:val>
            <c:numRef>
              <c:f>Graphiques!$D$6:$D$15</c:f>
              <c:numCache>
                <c:formatCode>#,##0</c:formatCode>
                <c:ptCount val="10"/>
                <c:pt idx="0">
                  <c:v>56200</c:v>
                </c:pt>
                <c:pt idx="1">
                  <c:v>96400</c:v>
                </c:pt>
                <c:pt idx="2">
                  <c:v>181500</c:v>
                </c:pt>
                <c:pt idx="3">
                  <c:v>6200</c:v>
                </c:pt>
                <c:pt idx="4">
                  <c:v>40000</c:v>
                </c:pt>
                <c:pt idx="5">
                  <c:v>72000</c:v>
                </c:pt>
                <c:pt idx="6">
                  <c:v>14750</c:v>
                </c:pt>
                <c:pt idx="7">
                  <c:v>73000</c:v>
                </c:pt>
                <c:pt idx="8">
                  <c:v>39900</c:v>
                </c:pt>
                <c:pt idx="9">
                  <c:v>37400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FA-1D42-96A7-3CB119FFF07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PREVISIONS RECETTES 2024</a:t>
            </a:r>
          </a:p>
        </c:rich>
      </c:tx>
      <c:layout>
        <c:manualLayout>
          <c:xMode val="edge"/>
          <c:yMode val="edge"/>
          <c:x val="0.23354396033289992"/>
          <c:y val="1.8603343565816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5204141322480141"/>
          <c:y val="0.20087401280571701"/>
          <c:w val="0.73660149381648476"/>
          <c:h val="0.712446853712953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3-A041-9001-D2A1CBCE00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3-A041-9001-D2A1CBCE00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3-A041-9001-D2A1CBCE00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3-A041-9001-D2A1CBCE00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C13-A041-9001-D2A1CBCE00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C13-A041-9001-D2A1CBCE00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C13-A041-9001-D2A1CBCE00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C13-A041-9001-D2A1CBCE00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C13-A041-9001-D2A1CBCE00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C13-A041-9001-D2A1CBCE00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C13-A041-9001-D2A1CBCE005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13-A041-9001-D2A1CBCE005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C13-A041-9001-D2A1CBCE005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13-A041-9001-D2A1CBCE005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C13-A041-9001-D2A1CBCE005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13-A041-9001-D2A1CBCE005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C13-A041-9001-D2A1CBCE005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C13-A041-9001-D2A1CBCE005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C13-A041-9001-D2A1CBCE0058}"/>
                </c:ext>
              </c:extLst>
            </c:dLbl>
            <c:dLbl>
              <c:idx val="8"/>
              <c:layout>
                <c:manualLayout>
                  <c:x val="2.7000968420560281E-3"/>
                  <c:y val="-3.1297869670659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13-A041-9001-D2A1CBCE0058}"/>
                </c:ext>
              </c:extLst>
            </c:dLbl>
            <c:dLbl>
              <c:idx val="9"/>
              <c:layout>
                <c:manualLayout>
                  <c:x val="-2.1600774736448235E-2"/>
                  <c:y val="-5.47712719236545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13-A041-9001-D2A1CBCE005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2C13-A041-9001-D2A1CBCE00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Graphiques!$C$17:$C$27</c:f>
              <c:strCache>
                <c:ptCount val="11"/>
                <c:pt idx="0">
                  <c:v>GESTION </c:v>
                </c:pt>
                <c:pt idx="1">
                  <c:v>ASSURANCES</c:v>
                </c:pt>
                <c:pt idx="2">
                  <c:v>STAGE</c:v>
                </c:pt>
                <c:pt idx="3">
                  <c:v>COMPETITION</c:v>
                </c:pt>
                <c:pt idx="4">
                  <c:v>VENTES MATERIEL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EVENEMENTS</c:v>
                </c:pt>
                <c:pt idx="8">
                  <c:v>ENTRETIEN</c:v>
                </c:pt>
                <c:pt idx="9">
                  <c:v>PARTENARIAT CMCAS</c:v>
                </c:pt>
                <c:pt idx="10">
                  <c:v>SUBVENTION CCAS</c:v>
                </c:pt>
              </c:strCache>
            </c:strRef>
          </c:cat>
          <c:val>
            <c:numRef>
              <c:f>Graphiques!$D$17:$D$27</c:f>
              <c:numCache>
                <c:formatCode>#,##0</c:formatCode>
                <c:ptCount val="11"/>
                <c:pt idx="0">
                  <c:v>55500</c:v>
                </c:pt>
                <c:pt idx="1">
                  <c:v>85500</c:v>
                </c:pt>
                <c:pt idx="2">
                  <c:v>124300</c:v>
                </c:pt>
                <c:pt idx="3">
                  <c:v>0</c:v>
                </c:pt>
                <c:pt idx="4">
                  <c:v>0</c:v>
                </c:pt>
                <c:pt idx="5">
                  <c:v>100000</c:v>
                </c:pt>
                <c:pt idx="6">
                  <c:v>0</c:v>
                </c:pt>
                <c:pt idx="7">
                  <c:v>34300</c:v>
                </c:pt>
                <c:pt idx="8">
                  <c:v>10000</c:v>
                </c:pt>
                <c:pt idx="9">
                  <c:v>4700</c:v>
                </c:pt>
                <c:pt idx="10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13-A041-9001-D2A1CBCE005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AEROMODELISME -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Graphiques!$D$76</c:f>
              <c:strCache>
                <c:ptCount val="1"/>
                <c:pt idx="0">
                  <c:v>DEPENSES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Graphiques!$C$77:$C$85</c:f>
              <c:strCache>
                <c:ptCount val="9"/>
                <c:pt idx="0">
                  <c:v>GESTION</c:v>
                </c:pt>
                <c:pt idx="1">
                  <c:v>STAGES</c:v>
                </c:pt>
                <c:pt idx="2">
                  <c:v>COMPETITIONS</c:v>
                </c:pt>
                <c:pt idx="3">
                  <c:v>INVEST. / VENTES</c:v>
                </c:pt>
                <c:pt idx="4">
                  <c:v>PROVISIONS</c:v>
                </c:pt>
                <c:pt idx="5">
                  <c:v>FORMATION</c:v>
                </c:pt>
                <c:pt idx="6">
                  <c:v>EVENEMENT</c:v>
                </c:pt>
                <c:pt idx="7">
                  <c:v>ENTRETIEN</c:v>
                </c:pt>
                <c:pt idx="8">
                  <c:v>PARTENARIAT CMCAS</c:v>
                </c:pt>
              </c:strCache>
            </c:strRef>
          </c:cat>
          <c:val>
            <c:numRef>
              <c:f>Graphiques!$D$77:$D$85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C-B84D-8AAC-28AAE1B08E25}"/>
            </c:ext>
          </c:extLst>
        </c:ser>
        <c:ser>
          <c:idx val="1"/>
          <c:order val="1"/>
          <c:tx>
            <c:strRef>
              <c:f>Graphiques!$E$76</c:f>
              <c:strCache>
                <c:ptCount val="1"/>
                <c:pt idx="0">
                  <c:v>RECETTES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Graphiques!$C$77:$C$85</c:f>
              <c:strCache>
                <c:ptCount val="9"/>
                <c:pt idx="0">
                  <c:v>GESTION</c:v>
                </c:pt>
                <c:pt idx="1">
                  <c:v>STAGES</c:v>
                </c:pt>
                <c:pt idx="2">
                  <c:v>COMPETITIONS</c:v>
                </c:pt>
                <c:pt idx="3">
                  <c:v>INVEST. / VENTES</c:v>
                </c:pt>
                <c:pt idx="4">
                  <c:v>PROVISIONS</c:v>
                </c:pt>
                <c:pt idx="5">
                  <c:v>FORMATION</c:v>
                </c:pt>
                <c:pt idx="6">
                  <c:v>EVENEMENT</c:v>
                </c:pt>
                <c:pt idx="7">
                  <c:v>ENTRETIEN</c:v>
                </c:pt>
                <c:pt idx="8">
                  <c:v>PARTENARIAT CMCAS</c:v>
                </c:pt>
              </c:strCache>
            </c:strRef>
          </c:cat>
          <c:val>
            <c:numRef>
              <c:f>Graphiques!$E$77:$E$85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C-B84D-8AAC-28AAE1B08E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940304"/>
        <c:axId val="189940696"/>
      </c:barChart>
      <c:catAx>
        <c:axId val="1899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40696"/>
        <c:crosses val="autoZero"/>
        <c:auto val="1"/>
        <c:lblAlgn val="ctr"/>
        <c:lblOffset val="100"/>
        <c:noMultiLvlLbl val="0"/>
      </c:catAx>
      <c:valAx>
        <c:axId val="18994069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9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PARACHUTISME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Graphiques!$D$103</c:f>
              <c:strCache>
                <c:ptCount val="1"/>
                <c:pt idx="0">
                  <c:v>DEPENSES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Graphiques!$C$104:$C$112</c:f>
              <c:strCache>
                <c:ptCount val="9"/>
                <c:pt idx="0">
                  <c:v>GESTION</c:v>
                </c:pt>
                <c:pt idx="1">
                  <c:v>STAGES</c:v>
                </c:pt>
                <c:pt idx="2">
                  <c:v>COMPETITIONS</c:v>
                </c:pt>
                <c:pt idx="3">
                  <c:v>INVEST. / VENTES</c:v>
                </c:pt>
                <c:pt idx="4">
                  <c:v>PROVISIONS</c:v>
                </c:pt>
                <c:pt idx="5">
                  <c:v>FORMATION</c:v>
                </c:pt>
                <c:pt idx="6">
                  <c:v>EVENEMENT</c:v>
                </c:pt>
                <c:pt idx="7">
                  <c:v>ENTRETIEN</c:v>
                </c:pt>
                <c:pt idx="8">
                  <c:v>PARTENARIAT CMCAS</c:v>
                </c:pt>
              </c:strCache>
            </c:strRef>
          </c:cat>
          <c:val>
            <c:numRef>
              <c:f>Graphiques!$D$104:$D$112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D-624F-AF93-8E3A72A2175D}"/>
            </c:ext>
          </c:extLst>
        </c:ser>
        <c:ser>
          <c:idx val="1"/>
          <c:order val="1"/>
          <c:tx>
            <c:strRef>
              <c:f>Graphiques!$E$103</c:f>
              <c:strCache>
                <c:ptCount val="1"/>
                <c:pt idx="0">
                  <c:v>RECETTES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Graphiques!$C$104:$C$112</c:f>
              <c:strCache>
                <c:ptCount val="9"/>
                <c:pt idx="0">
                  <c:v>GESTION</c:v>
                </c:pt>
                <c:pt idx="1">
                  <c:v>STAGES</c:v>
                </c:pt>
                <c:pt idx="2">
                  <c:v>COMPETITIONS</c:v>
                </c:pt>
                <c:pt idx="3">
                  <c:v>INVEST. / VENTES</c:v>
                </c:pt>
                <c:pt idx="4">
                  <c:v>PROVISIONS</c:v>
                </c:pt>
                <c:pt idx="5">
                  <c:v>FORMATION</c:v>
                </c:pt>
                <c:pt idx="6">
                  <c:v>EVENEMENT</c:v>
                </c:pt>
                <c:pt idx="7">
                  <c:v>ENTRETIEN</c:v>
                </c:pt>
                <c:pt idx="8">
                  <c:v>PARTENARIAT CMCAS</c:v>
                </c:pt>
              </c:strCache>
            </c:strRef>
          </c:cat>
          <c:val>
            <c:numRef>
              <c:f>Graphiques!$E$104:$E$112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D-624F-AF93-8E3A72A217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943048"/>
        <c:axId val="189941480"/>
      </c:barChart>
      <c:catAx>
        <c:axId val="18994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41480"/>
        <c:crosses val="autoZero"/>
        <c:auto val="1"/>
        <c:lblAlgn val="ctr"/>
        <c:lblOffset val="100"/>
        <c:noMultiLvlLbl val="0"/>
      </c:catAx>
      <c:valAx>
        <c:axId val="18994148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94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VOL</a:t>
            </a:r>
            <a:r>
              <a:rPr lang="fr-FR" baseline="0"/>
              <a:t> LIBRE</a:t>
            </a:r>
            <a:r>
              <a:rPr lang="fr-FR"/>
              <a:t>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Graphiques!$D$130</c:f>
              <c:strCache>
                <c:ptCount val="1"/>
                <c:pt idx="0">
                  <c:v>DEPENSES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Graphiques!$C$131:$C$139</c:f>
              <c:strCache>
                <c:ptCount val="9"/>
                <c:pt idx="0">
                  <c:v>GESTION</c:v>
                </c:pt>
                <c:pt idx="1">
                  <c:v>STAGES</c:v>
                </c:pt>
                <c:pt idx="2">
                  <c:v>COMPETITIONS</c:v>
                </c:pt>
                <c:pt idx="3">
                  <c:v>INVEST. / VENTES</c:v>
                </c:pt>
                <c:pt idx="4">
                  <c:v>PROVISIONS</c:v>
                </c:pt>
                <c:pt idx="5">
                  <c:v>FORMATION</c:v>
                </c:pt>
                <c:pt idx="6">
                  <c:v>EVENEMENT</c:v>
                </c:pt>
                <c:pt idx="7">
                  <c:v>ENTRETIEN</c:v>
                </c:pt>
                <c:pt idx="8">
                  <c:v>PARTENARIAT CMCAS</c:v>
                </c:pt>
              </c:strCache>
            </c:strRef>
          </c:cat>
          <c:val>
            <c:numRef>
              <c:f>Graphiques!$D$131:$D$139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B-3849-BB69-1A6F41492AB8}"/>
            </c:ext>
          </c:extLst>
        </c:ser>
        <c:ser>
          <c:idx val="1"/>
          <c:order val="1"/>
          <c:tx>
            <c:strRef>
              <c:f>Graphiques!$E$130</c:f>
              <c:strCache>
                <c:ptCount val="1"/>
                <c:pt idx="0">
                  <c:v>RECETTES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Graphiques!$C$131:$C$139</c:f>
              <c:strCache>
                <c:ptCount val="9"/>
                <c:pt idx="0">
                  <c:v>GESTION</c:v>
                </c:pt>
                <c:pt idx="1">
                  <c:v>STAGES</c:v>
                </c:pt>
                <c:pt idx="2">
                  <c:v>COMPETITIONS</c:v>
                </c:pt>
                <c:pt idx="3">
                  <c:v>INVEST. / VENTES</c:v>
                </c:pt>
                <c:pt idx="4">
                  <c:v>PROVISIONS</c:v>
                </c:pt>
                <c:pt idx="5">
                  <c:v>FORMATION</c:v>
                </c:pt>
                <c:pt idx="6">
                  <c:v>EVENEMENT</c:v>
                </c:pt>
                <c:pt idx="7">
                  <c:v>ENTRETIEN</c:v>
                </c:pt>
                <c:pt idx="8">
                  <c:v>PARTENARIAT CMCAS</c:v>
                </c:pt>
              </c:strCache>
            </c:strRef>
          </c:cat>
          <c:val>
            <c:numRef>
              <c:f>Graphiques!$E$131:$E$139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B-3849-BB69-1A6F41492A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936384"/>
        <c:axId val="189937560"/>
      </c:barChart>
      <c:catAx>
        <c:axId val="18993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37560"/>
        <c:crosses val="autoZero"/>
        <c:auto val="1"/>
        <c:lblAlgn val="ctr"/>
        <c:lblOffset val="100"/>
        <c:noMultiLvlLbl val="0"/>
      </c:catAx>
      <c:valAx>
        <c:axId val="18993756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93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VOL</a:t>
            </a:r>
            <a:r>
              <a:rPr lang="fr-FR" baseline="0"/>
              <a:t> MOTEUR</a:t>
            </a:r>
            <a:r>
              <a:rPr lang="fr-FR"/>
              <a:t>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Graphiques!$D$157</c:f>
              <c:strCache>
                <c:ptCount val="1"/>
                <c:pt idx="0">
                  <c:v>DEPENSES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Graphiques!$C$158:$C$167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INVEST.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Graphiques!$D$158:$D$167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0-1B4A-B646-EB0074BD3CD8}"/>
            </c:ext>
          </c:extLst>
        </c:ser>
        <c:ser>
          <c:idx val="1"/>
          <c:order val="1"/>
          <c:tx>
            <c:strRef>
              <c:f>Graphiques!$E$157</c:f>
              <c:strCache>
                <c:ptCount val="1"/>
                <c:pt idx="0">
                  <c:v>RECETTES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Graphiques!$C$158:$C$167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INVEST.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Graphiques!$E$158:$E$167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0-1B4A-B646-EB0074BD3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942264"/>
        <c:axId val="190603048"/>
      </c:barChart>
      <c:catAx>
        <c:axId val="18994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3048"/>
        <c:crosses val="autoZero"/>
        <c:auto val="1"/>
        <c:lblAlgn val="ctr"/>
        <c:lblOffset val="100"/>
        <c:noMultiLvlLbl val="0"/>
      </c:catAx>
      <c:valAx>
        <c:axId val="190603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94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VOL</a:t>
            </a:r>
            <a:r>
              <a:rPr lang="fr-FR" baseline="0"/>
              <a:t> A VOILE </a:t>
            </a:r>
            <a:r>
              <a:rPr lang="fr-FR"/>
              <a:t>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Graphiques!$D$184</c:f>
              <c:strCache>
                <c:ptCount val="1"/>
                <c:pt idx="0">
                  <c:v>DEPENSES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Graphiques!$C$185:$C$194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INVEST.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Graphiques!$D$185:$D$194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D-7C40-9C05-EFFC355490A2}"/>
            </c:ext>
          </c:extLst>
        </c:ser>
        <c:ser>
          <c:idx val="1"/>
          <c:order val="1"/>
          <c:tx>
            <c:strRef>
              <c:f>Graphiques!$E$184</c:f>
              <c:strCache>
                <c:ptCount val="1"/>
                <c:pt idx="0">
                  <c:v>RECETTES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Graphiques!$C$185:$C$194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INVEST.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Graphiques!$E$185:$E$194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D-7C40-9C05-EFFC355490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0596776"/>
        <c:axId val="190598344"/>
      </c:barChart>
      <c:catAx>
        <c:axId val="19059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8344"/>
        <c:crosses val="autoZero"/>
        <c:auto val="1"/>
        <c:lblAlgn val="ctr"/>
        <c:lblOffset val="100"/>
        <c:noMultiLvlLbl val="0"/>
      </c:catAx>
      <c:valAx>
        <c:axId val="19059834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9059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Recettes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Graphiques!$W$6:$W$16</c:f>
              <c:strCache>
                <c:ptCount val="11"/>
                <c:pt idx="0">
                  <c:v>GESTION</c:v>
                </c:pt>
                <c:pt idx="2">
                  <c:v>STAGES</c:v>
                </c:pt>
                <c:pt idx="3">
                  <c:v>COMPETITIONS</c:v>
                </c:pt>
                <c:pt idx="4">
                  <c:v>INVESTISSEMENTS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  <c:pt idx="10">
                  <c:v>DOTATION CCAS</c:v>
                </c:pt>
              </c:strCache>
            </c:strRef>
          </c:cat>
          <c:val>
            <c:numRef>
              <c:f>Graphiques!$X$6:$X$16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1-8A40-B631-58D9BB8C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0604224"/>
        <c:axId val="190603440"/>
      </c:barChart>
      <c:catAx>
        <c:axId val="1906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3440"/>
        <c:crosses val="autoZero"/>
        <c:auto val="1"/>
        <c:lblAlgn val="ctr"/>
        <c:lblOffset val="100"/>
        <c:noMultiLvlLbl val="0"/>
      </c:catAx>
      <c:valAx>
        <c:axId val="19060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Graphiques!$V$5</c:f>
              <c:strCache>
                <c:ptCount val="1"/>
                <c:pt idx="0">
                  <c:v>DEPENSES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100000"/>
                    <a:satMod val="130000"/>
                  </a:schemeClr>
                </a:gs>
                <a:gs pos="100000">
                  <a:schemeClr val="accent6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Graphiques!$U$6:$U$15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INVESTISSEMENTS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Graphiques!$V$6:$V$15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A-2346-A65A-2536B3CE5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0601872"/>
        <c:axId val="190603832"/>
      </c:barChart>
      <c:catAx>
        <c:axId val="19060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3832"/>
        <c:crosses val="autoZero"/>
        <c:auto val="1"/>
        <c:lblAlgn val="ctr"/>
        <c:lblOffset val="100"/>
        <c:noMultiLvlLbl val="0"/>
      </c:catAx>
      <c:valAx>
        <c:axId val="1906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1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Graphiques!$D$16</c:f>
              <c:strCache>
                <c:ptCount val="1"/>
                <c:pt idx="0">
                  <c:v>PREVISIONS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Graphiques!$C$17:$C$27</c:f>
              <c:strCache>
                <c:ptCount val="11"/>
                <c:pt idx="0">
                  <c:v>GESTION </c:v>
                </c:pt>
                <c:pt idx="1">
                  <c:v>ASSURANCES</c:v>
                </c:pt>
                <c:pt idx="2">
                  <c:v>STAGE</c:v>
                </c:pt>
                <c:pt idx="3">
                  <c:v>COMPETITION</c:v>
                </c:pt>
                <c:pt idx="4">
                  <c:v>VENTES MATERIEL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EVENEMENTS</c:v>
                </c:pt>
                <c:pt idx="8">
                  <c:v>ENTRETIEN</c:v>
                </c:pt>
                <c:pt idx="9">
                  <c:v>PARTENARIAT CMCAS</c:v>
                </c:pt>
                <c:pt idx="10">
                  <c:v>SUBVENTION CCAS</c:v>
                </c:pt>
              </c:strCache>
            </c:strRef>
          </c:cat>
          <c:val>
            <c:numRef>
              <c:f>Graphiques!$D$17:$D$27</c:f>
              <c:numCache>
                <c:formatCode>#,##0</c:formatCode>
                <c:ptCount val="11"/>
                <c:pt idx="0">
                  <c:v>55500</c:v>
                </c:pt>
                <c:pt idx="1">
                  <c:v>85500</c:v>
                </c:pt>
                <c:pt idx="2">
                  <c:v>124300</c:v>
                </c:pt>
                <c:pt idx="3">
                  <c:v>0</c:v>
                </c:pt>
                <c:pt idx="4">
                  <c:v>0</c:v>
                </c:pt>
                <c:pt idx="5">
                  <c:v>100000</c:v>
                </c:pt>
                <c:pt idx="6">
                  <c:v>0</c:v>
                </c:pt>
                <c:pt idx="7">
                  <c:v>34300</c:v>
                </c:pt>
                <c:pt idx="8">
                  <c:v>10000</c:v>
                </c:pt>
                <c:pt idx="9">
                  <c:v>4700</c:v>
                </c:pt>
                <c:pt idx="10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9-BF46-A2CB-F181A3103C55}"/>
            </c:ext>
          </c:extLst>
        </c:ser>
        <c:ser>
          <c:idx val="1"/>
          <c:order val="1"/>
          <c:tx>
            <c:strRef>
              <c:f>Graphiques!$E$16</c:f>
              <c:strCache>
                <c:ptCount val="1"/>
                <c:pt idx="0">
                  <c:v>REALISE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Graphiques!$C$17:$C$27</c:f>
              <c:strCache>
                <c:ptCount val="11"/>
                <c:pt idx="0">
                  <c:v>GESTION </c:v>
                </c:pt>
                <c:pt idx="1">
                  <c:v>ASSURANCES</c:v>
                </c:pt>
                <c:pt idx="2">
                  <c:v>STAGE</c:v>
                </c:pt>
                <c:pt idx="3">
                  <c:v>COMPETITION</c:v>
                </c:pt>
                <c:pt idx="4">
                  <c:v>VENTES MATERIEL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EVENEMENTS</c:v>
                </c:pt>
                <c:pt idx="8">
                  <c:v>ENTRETIEN</c:v>
                </c:pt>
                <c:pt idx="9">
                  <c:v>PARTENARIAT CMCAS</c:v>
                </c:pt>
                <c:pt idx="10">
                  <c:v>SUBVENTION CCAS</c:v>
                </c:pt>
              </c:strCache>
            </c:strRef>
          </c:cat>
          <c:val>
            <c:numRef>
              <c:f>Graphiques!$E$17:$E$27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9-BF46-A2CB-F181A3103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600696"/>
        <c:axId val="190597560"/>
      </c:barChart>
      <c:catAx>
        <c:axId val="190600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7560"/>
        <c:crosses val="autoZero"/>
        <c:auto val="1"/>
        <c:lblAlgn val="ctr"/>
        <c:lblOffset val="100"/>
        <c:noMultiLvlLbl val="0"/>
      </c:catAx>
      <c:valAx>
        <c:axId val="19059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Depenses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Graphiques!$D$5</c:f>
              <c:strCache>
                <c:ptCount val="1"/>
                <c:pt idx="0">
                  <c:v>PREVISIONS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Graphiques!$C$6:$C$15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INVESTISSEMENTS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Graphiques!$D$6:$D$15</c:f>
              <c:numCache>
                <c:formatCode>#,##0</c:formatCode>
                <c:ptCount val="10"/>
                <c:pt idx="0">
                  <c:v>56200</c:v>
                </c:pt>
                <c:pt idx="1">
                  <c:v>96400</c:v>
                </c:pt>
                <c:pt idx="2">
                  <c:v>181500</c:v>
                </c:pt>
                <c:pt idx="3">
                  <c:v>6200</c:v>
                </c:pt>
                <c:pt idx="4">
                  <c:v>40000</c:v>
                </c:pt>
                <c:pt idx="5">
                  <c:v>72000</c:v>
                </c:pt>
                <c:pt idx="6">
                  <c:v>14750</c:v>
                </c:pt>
                <c:pt idx="7">
                  <c:v>73000</c:v>
                </c:pt>
                <c:pt idx="8">
                  <c:v>39900</c:v>
                </c:pt>
                <c:pt idx="9">
                  <c:v>37400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1-1649-9FFC-BD8CD0D258F4}"/>
            </c:ext>
          </c:extLst>
        </c:ser>
        <c:ser>
          <c:idx val="1"/>
          <c:order val="1"/>
          <c:tx>
            <c:strRef>
              <c:f>Graphiques!$E$5</c:f>
              <c:strCache>
                <c:ptCount val="1"/>
                <c:pt idx="0">
                  <c:v>REALISE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Graphiques!$C$6:$C$15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INVESTISSEMENTS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PARTENARIAT CMCAS</c:v>
                </c:pt>
              </c:strCache>
            </c:strRef>
          </c:cat>
          <c:val>
            <c:numRef>
              <c:f>Graphiques!$E$6:$E$15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1-1649-9FFC-BD8CD0D2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598736"/>
        <c:axId val="190599128"/>
      </c:barChart>
      <c:catAx>
        <c:axId val="19059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9128"/>
        <c:crosses val="autoZero"/>
        <c:auto val="1"/>
        <c:lblAlgn val="ctr"/>
        <c:lblOffset val="100"/>
        <c:noMultiLvlLbl val="0"/>
      </c:catAx>
      <c:valAx>
        <c:axId val="19059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Depenses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Graphiques!$X$29</c:f>
              <c:strCache>
                <c:ptCount val="1"/>
                <c:pt idx="0">
                  <c:v>Prevision 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Graphiques!$W$30:$W$35</c:f>
              <c:strCache>
                <c:ptCount val="6"/>
                <c:pt idx="0">
                  <c:v>COMMUN</c:v>
                </c:pt>
                <c:pt idx="1">
                  <c:v>COM. AEROMODELISME</c:v>
                </c:pt>
                <c:pt idx="2">
                  <c:v>COM. PARACHUTISME</c:v>
                </c:pt>
                <c:pt idx="3">
                  <c:v>COM. VOL LIBRE</c:v>
                </c:pt>
                <c:pt idx="4">
                  <c:v>COM. VOL MOTEUR</c:v>
                </c:pt>
                <c:pt idx="5">
                  <c:v>COM. VOL A VOILE</c:v>
                </c:pt>
              </c:strCache>
            </c:strRef>
          </c:cat>
          <c:val>
            <c:numRef>
              <c:f>Graphiques!$X$30:$X$35</c:f>
              <c:numCache>
                <c:formatCode>#,##0_);\(#,##0\)</c:formatCode>
                <c:ptCount val="6"/>
                <c:pt idx="0">
                  <c:v>138200</c:v>
                </c:pt>
                <c:pt idx="1">
                  <c:v>35600</c:v>
                </c:pt>
                <c:pt idx="2">
                  <c:v>123100</c:v>
                </c:pt>
                <c:pt idx="3">
                  <c:v>58200</c:v>
                </c:pt>
                <c:pt idx="4">
                  <c:v>214250</c:v>
                </c:pt>
                <c:pt idx="5">
                  <c:v>70150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9-BA4F-9C27-D18C3C72D72E}"/>
            </c:ext>
          </c:extLst>
        </c:ser>
        <c:ser>
          <c:idx val="1"/>
          <c:order val="1"/>
          <c:tx>
            <c:strRef>
              <c:f>Graphiques!$Y$29</c:f>
              <c:strCache>
                <c:ptCount val="1"/>
                <c:pt idx="0">
                  <c:v>Depenses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Graphiques!$W$30:$W$35</c:f>
              <c:strCache>
                <c:ptCount val="6"/>
                <c:pt idx="0">
                  <c:v>COMMUN</c:v>
                </c:pt>
                <c:pt idx="1">
                  <c:v>COM. AEROMODELISME</c:v>
                </c:pt>
                <c:pt idx="2">
                  <c:v>COM. PARACHUTISME</c:v>
                </c:pt>
                <c:pt idx="3">
                  <c:v>COM. VOL LIBRE</c:v>
                </c:pt>
                <c:pt idx="4">
                  <c:v>COM. VOL MOTEUR</c:v>
                </c:pt>
                <c:pt idx="5">
                  <c:v>COM. VOL A VOILE</c:v>
                </c:pt>
              </c:strCache>
            </c:strRef>
          </c:cat>
          <c:val>
            <c:numRef>
              <c:f>Graphiques!$Y$30:$Y$35</c:f>
              <c:numCache>
                <c:formatCode>#,##0_);\(#,##0\)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9-BA4F-9C27-D18C3C72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599912"/>
        <c:axId val="190602264"/>
      </c:barChart>
      <c:catAx>
        <c:axId val="190599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02264"/>
        <c:crosses val="autoZero"/>
        <c:auto val="1"/>
        <c:lblAlgn val="ctr"/>
        <c:lblOffset val="100"/>
        <c:noMultiLvlLbl val="0"/>
      </c:catAx>
      <c:valAx>
        <c:axId val="19060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9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Graphiques!$X$38</c:f>
              <c:strCache>
                <c:ptCount val="1"/>
                <c:pt idx="0">
                  <c:v>Prevision 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Graphiques!$W$39:$W$44</c:f>
              <c:strCache>
                <c:ptCount val="6"/>
                <c:pt idx="0">
                  <c:v>COMMUN</c:v>
                </c:pt>
                <c:pt idx="1">
                  <c:v>COM. AEROMODELISME</c:v>
                </c:pt>
                <c:pt idx="2">
                  <c:v>COM. PARACHUTISME</c:v>
                </c:pt>
                <c:pt idx="3">
                  <c:v>COM. VOL LIBRE</c:v>
                </c:pt>
                <c:pt idx="4">
                  <c:v>COM. VOL MOTEUR</c:v>
                </c:pt>
                <c:pt idx="5">
                  <c:v>COM. VOL A VOILE</c:v>
                </c:pt>
              </c:strCache>
            </c:strRef>
          </c:cat>
          <c:val>
            <c:numRef>
              <c:f>Graphiques!$X$39:$X$44</c:f>
              <c:numCache>
                <c:formatCode>#,##0_);\(#,##0\)</c:formatCode>
                <c:ptCount val="6"/>
                <c:pt idx="0">
                  <c:v>130500</c:v>
                </c:pt>
                <c:pt idx="1">
                  <c:v>20000</c:v>
                </c:pt>
                <c:pt idx="2">
                  <c:v>77100</c:v>
                </c:pt>
                <c:pt idx="3">
                  <c:v>28700</c:v>
                </c:pt>
                <c:pt idx="4">
                  <c:v>117500</c:v>
                </c:pt>
                <c:pt idx="5">
                  <c:v>40500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7-134E-8E32-9031D1EE3FAD}"/>
            </c:ext>
          </c:extLst>
        </c:ser>
        <c:ser>
          <c:idx val="1"/>
          <c:order val="1"/>
          <c:tx>
            <c:strRef>
              <c:f>Graphiques!$Y$38</c:f>
              <c:strCache>
                <c:ptCount val="1"/>
                <c:pt idx="0">
                  <c:v>Recettes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Graphiques!$W$39:$W$44</c:f>
              <c:strCache>
                <c:ptCount val="6"/>
                <c:pt idx="0">
                  <c:v>COMMUN</c:v>
                </c:pt>
                <c:pt idx="1">
                  <c:v>COM. AEROMODELISME</c:v>
                </c:pt>
                <c:pt idx="2">
                  <c:v>COM. PARACHUTISME</c:v>
                </c:pt>
                <c:pt idx="3">
                  <c:v>COM. VOL LIBRE</c:v>
                </c:pt>
                <c:pt idx="4">
                  <c:v>COM. VOL MOTEUR</c:v>
                </c:pt>
                <c:pt idx="5">
                  <c:v>COM. VOL A VOILE</c:v>
                </c:pt>
              </c:strCache>
            </c:strRef>
          </c:cat>
          <c:val>
            <c:numRef>
              <c:f>Graphiques!$Y$39:$Y$44</c:f>
              <c:numCache>
                <c:formatCode>#,##0_);\(#,##0\)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7-134E-8E32-9031D1EE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9939128"/>
        <c:axId val="191085760"/>
      </c:barChart>
      <c:catAx>
        <c:axId val="189939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5760"/>
        <c:crosses val="autoZero"/>
        <c:auto val="1"/>
        <c:lblAlgn val="ctr"/>
        <c:lblOffset val="100"/>
        <c:noMultiLvlLbl val="0"/>
      </c:catAx>
      <c:valAx>
        <c:axId val="19108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3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fr-FR">
                <a:solidFill>
                  <a:srgbClr val="FF0000"/>
                </a:solidFill>
              </a:rPr>
              <a:t>Prévisions Budgétaire Aneg 2024</a:t>
            </a:r>
          </a:p>
        </c:rich>
      </c:tx>
      <c:layout>
        <c:manualLayout>
          <c:xMode val="edge"/>
          <c:yMode val="edge"/>
          <c:x val="0.31317351715867087"/>
          <c:y val="3.258567253486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18EB-3F45-94F2-67C84AF564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18EB-3F45-94F2-67C84AF56487}"/>
              </c:ext>
            </c:extLst>
          </c:dPt>
          <c:dLbls>
            <c:dLbl>
              <c:idx val="0"/>
              <c:layout>
                <c:manualLayout>
                  <c:x val="8.0741623604822954E-2"/>
                  <c:y val="-3.0776610049668934E-3"/>
                </c:manualLayout>
              </c:layout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EB-3F45-94F2-67C84AF56487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Graphiques!$V$23:$Y$23</c:f>
              <c:strCache>
                <c:ptCount val="4"/>
                <c:pt idx="0">
                  <c:v>Solde</c:v>
                </c:pt>
                <c:pt idx="1">
                  <c:v>DEPENSES</c:v>
                </c:pt>
                <c:pt idx="2">
                  <c:v>RECETTES</c:v>
                </c:pt>
                <c:pt idx="3">
                  <c:v>Dotation CCAS</c:v>
                </c:pt>
              </c:strCache>
            </c:strRef>
          </c:cat>
          <c:val>
            <c:numRef>
              <c:f>Graphiques!$V$24:$Y$24</c:f>
              <c:numCache>
                <c:formatCode>#,##0</c:formatCode>
                <c:ptCount val="4"/>
                <c:pt idx="0">
                  <c:v>26950</c:v>
                </c:pt>
                <c:pt idx="1">
                  <c:v>617350</c:v>
                </c:pt>
                <c:pt idx="2">
                  <c:v>414300</c:v>
                </c:pt>
                <c:pt idx="3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EB-3F45-94F2-67C84AF5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1084192"/>
        <c:axId val="191089680"/>
      </c:barChart>
      <c:catAx>
        <c:axId val="191084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91089680"/>
        <c:crosses val="autoZero"/>
        <c:auto val="1"/>
        <c:lblAlgn val="ctr"/>
        <c:lblOffset val="100"/>
        <c:noMultiLvlLbl val="0"/>
      </c:catAx>
      <c:valAx>
        <c:axId val="191089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crossAx val="19108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Frais</a:t>
            </a:r>
            <a:r>
              <a:rPr lang="fr-FR" baseline="0"/>
              <a:t> Commun 2024 - Depenses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Graphiques!$P$49</c:f>
              <c:strCache>
                <c:ptCount val="1"/>
                <c:pt idx="0">
                  <c:v>PREVISION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Graphiques!$O$50:$O$60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Graphiques!$P$50:$P$60</c:f>
              <c:numCache>
                <c:formatCode>0</c:formatCode>
                <c:ptCount val="11"/>
                <c:pt idx="0">
                  <c:v>56700</c:v>
                </c:pt>
                <c:pt idx="1">
                  <c:v>10000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30000</c:v>
                </c:pt>
                <c:pt idx="6">
                  <c:v>0</c:v>
                </c:pt>
                <c:pt idx="7">
                  <c:v>41500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1-8A44-BA58-B281EE5649FE}"/>
            </c:ext>
          </c:extLst>
        </c:ser>
        <c:ser>
          <c:idx val="1"/>
          <c:order val="1"/>
          <c:tx>
            <c:strRef>
              <c:f>Graphiques!$Q$49</c:f>
              <c:strCache>
                <c:ptCount val="1"/>
                <c:pt idx="0">
                  <c:v>DEPENSES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Graphiques!$O$50:$O$60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Graphiques!$Q$50:$Q$60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1-8A44-BA58-B281EE56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088896"/>
        <c:axId val="191086152"/>
      </c:barChart>
      <c:catAx>
        <c:axId val="19108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6152"/>
        <c:crosses val="autoZero"/>
        <c:auto val="1"/>
        <c:lblAlgn val="ctr"/>
        <c:lblOffset val="100"/>
        <c:noMultiLvlLbl val="0"/>
      </c:catAx>
      <c:valAx>
        <c:axId val="191086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Frais</a:t>
            </a:r>
            <a:r>
              <a:rPr lang="fr-FR" baseline="0"/>
              <a:t> Commun 2024 -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Graphiques!$P$61</c:f>
              <c:strCache>
                <c:ptCount val="1"/>
                <c:pt idx="0">
                  <c:v>PREVISON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Graphiques!$O$62:$O$72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Graphiques!$P$62:$P$72</c:f>
              <c:numCache>
                <c:formatCode>0</c:formatCode>
                <c:ptCount val="11"/>
                <c:pt idx="0">
                  <c:v>54500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50000</c:v>
                </c:pt>
                <c:pt idx="6">
                  <c:v>0</c:v>
                </c:pt>
                <c:pt idx="7">
                  <c:v>26000</c:v>
                </c:pt>
                <c:pt idx="8">
                  <c:v>0</c:v>
                </c:pt>
                <c:pt idx="9">
                  <c:v>230000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A-CD4A-91AB-BE472CA63DA4}"/>
            </c:ext>
          </c:extLst>
        </c:ser>
        <c:ser>
          <c:idx val="1"/>
          <c:order val="1"/>
          <c:tx>
            <c:strRef>
              <c:f>Graphiques!$Q$61</c:f>
              <c:strCache>
                <c:ptCount val="1"/>
                <c:pt idx="0">
                  <c:v>RECETTES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Graphiques!$O$62:$O$72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Graphiques!$Q$62:$Q$72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A-CD4A-91AB-BE472CA63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084584"/>
        <c:axId val="191085368"/>
      </c:barChart>
      <c:catAx>
        <c:axId val="191084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5368"/>
        <c:crosses val="autoZero"/>
        <c:auto val="1"/>
        <c:lblAlgn val="ctr"/>
        <c:lblOffset val="100"/>
        <c:noMultiLvlLbl val="0"/>
      </c:catAx>
      <c:valAx>
        <c:axId val="19108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Aeromodelisme 2024 - Depenses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Graphiques!$P$76</c:f>
              <c:strCache>
                <c:ptCount val="1"/>
                <c:pt idx="0">
                  <c:v>PREVISION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Graphiques!$O$77:$O$87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Graphiques!$P$77:$P$87</c:f>
              <c:numCache>
                <c:formatCode>0</c:formatCode>
                <c:ptCount val="11"/>
                <c:pt idx="0">
                  <c:v>1900</c:v>
                </c:pt>
                <c:pt idx="2">
                  <c:v>21000</c:v>
                </c:pt>
                <c:pt idx="3">
                  <c:v>3700</c:v>
                </c:pt>
                <c:pt idx="4">
                  <c:v>3500</c:v>
                </c:pt>
                <c:pt idx="5">
                  <c:v>2000</c:v>
                </c:pt>
                <c:pt idx="6">
                  <c:v>1000</c:v>
                </c:pt>
                <c:pt idx="7">
                  <c:v>1500</c:v>
                </c:pt>
                <c:pt idx="8">
                  <c:v>0</c:v>
                </c:pt>
                <c:pt idx="1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7744-98E4-79DFF6FDDA84}"/>
            </c:ext>
          </c:extLst>
        </c:ser>
        <c:ser>
          <c:idx val="1"/>
          <c:order val="1"/>
          <c:tx>
            <c:strRef>
              <c:f>Graphiques!$Q$76</c:f>
              <c:strCache>
                <c:ptCount val="1"/>
                <c:pt idx="0">
                  <c:v>DEPENSES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Graphiques!$O$77:$O$87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Graphiques!$Q$77:$Q$87</c:f>
              <c:numCache>
                <c:formatCode>0</c:formatCode>
                <c:ptCount val="1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1-7744-98E4-79DFF6FD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086544"/>
        <c:axId val="191087328"/>
      </c:barChart>
      <c:catAx>
        <c:axId val="19108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7328"/>
        <c:crosses val="autoZero"/>
        <c:auto val="1"/>
        <c:lblAlgn val="ctr"/>
        <c:lblOffset val="100"/>
        <c:noMultiLvlLbl val="0"/>
      </c:catAx>
      <c:valAx>
        <c:axId val="19108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Vol Libre 2024 - Depenses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Graphiques!$P$130</c:f>
              <c:strCache>
                <c:ptCount val="1"/>
                <c:pt idx="0">
                  <c:v>PREVISION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Graphiques!$O$131:$O$141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Graphiques!$P$131:$P$141</c:f>
              <c:numCache>
                <c:formatCode>0</c:formatCode>
                <c:ptCount val="11"/>
                <c:pt idx="0">
                  <c:v>2000</c:v>
                </c:pt>
                <c:pt idx="2">
                  <c:v>38500</c:v>
                </c:pt>
                <c:pt idx="3">
                  <c:v>0</c:v>
                </c:pt>
                <c:pt idx="4">
                  <c:v>4500</c:v>
                </c:pt>
                <c:pt idx="5">
                  <c:v>6500</c:v>
                </c:pt>
                <c:pt idx="6">
                  <c:v>2000</c:v>
                </c:pt>
                <c:pt idx="7">
                  <c:v>1500</c:v>
                </c:pt>
                <c:pt idx="8">
                  <c:v>1200</c:v>
                </c:pt>
                <c:pt idx="1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6-3C4D-9C1B-9182DA4DDB50}"/>
            </c:ext>
          </c:extLst>
        </c:ser>
        <c:ser>
          <c:idx val="1"/>
          <c:order val="1"/>
          <c:tx>
            <c:strRef>
              <c:f>Graphiques!$Q$130</c:f>
              <c:strCache>
                <c:ptCount val="1"/>
                <c:pt idx="0">
                  <c:v>DEPENSES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Graphiques!$O$131:$O$141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Graphiques!$Q$131:$Q$141</c:f>
              <c:numCache>
                <c:formatCode>0</c:formatCode>
                <c:ptCount val="1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6-3C4D-9C1B-9182DA4DD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083408"/>
        <c:axId val="191087720"/>
      </c:barChart>
      <c:catAx>
        <c:axId val="19108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7720"/>
        <c:crosses val="autoZero"/>
        <c:auto val="1"/>
        <c:lblAlgn val="ctr"/>
        <c:lblOffset val="100"/>
        <c:noMultiLvlLbl val="0"/>
      </c:catAx>
      <c:valAx>
        <c:axId val="19108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Vol Moteur 2024 - Depenses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Graphiques!$P$157</c:f>
              <c:strCache>
                <c:ptCount val="1"/>
                <c:pt idx="0">
                  <c:v>PREVISION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Graphiques!$O$158:$O$168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Graphiques!$P$158:$P$168</c:f>
              <c:numCache>
                <c:formatCode>0</c:formatCode>
                <c:ptCount val="11"/>
                <c:pt idx="0">
                  <c:v>3750</c:v>
                </c:pt>
                <c:pt idx="1">
                  <c:v>55000</c:v>
                </c:pt>
                <c:pt idx="2">
                  <c:v>24000</c:v>
                </c:pt>
                <c:pt idx="3">
                  <c:v>0</c:v>
                </c:pt>
                <c:pt idx="4">
                  <c:v>20000</c:v>
                </c:pt>
                <c:pt idx="5">
                  <c:v>40000</c:v>
                </c:pt>
                <c:pt idx="6">
                  <c:v>7000</c:v>
                </c:pt>
                <c:pt idx="7">
                  <c:v>15500</c:v>
                </c:pt>
                <c:pt idx="8">
                  <c:v>20000</c:v>
                </c:pt>
                <c:pt idx="10">
                  <c:v>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7-7946-9036-F0D9C7FD2A24}"/>
            </c:ext>
          </c:extLst>
        </c:ser>
        <c:ser>
          <c:idx val="1"/>
          <c:order val="1"/>
          <c:tx>
            <c:strRef>
              <c:f>Graphiques!$Q$157</c:f>
              <c:strCache>
                <c:ptCount val="1"/>
                <c:pt idx="0">
                  <c:v>DEPENSES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Graphiques!$O$158:$O$168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Graphiques!$Q$158:$Q$168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7-7946-9036-F0D9C7FD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088504"/>
        <c:axId val="191083800"/>
      </c:barChart>
      <c:catAx>
        <c:axId val="19108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3800"/>
        <c:crosses val="autoZero"/>
        <c:auto val="1"/>
        <c:lblAlgn val="ctr"/>
        <c:lblOffset val="100"/>
        <c:noMultiLvlLbl val="0"/>
      </c:catAx>
      <c:valAx>
        <c:axId val="191083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08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Vol à Voile 2024 - Depenses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Graphiques!$P$184</c:f>
              <c:strCache>
                <c:ptCount val="1"/>
                <c:pt idx="0">
                  <c:v>PREVISION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Graphiques!$O$185:$O$195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Graphiques!$P$185:$P$195</c:f>
              <c:numCache>
                <c:formatCode>0</c:formatCode>
                <c:ptCount val="11"/>
                <c:pt idx="0">
                  <c:v>1150</c:v>
                </c:pt>
                <c:pt idx="1">
                  <c:v>30500</c:v>
                </c:pt>
                <c:pt idx="2">
                  <c:v>12000</c:v>
                </c:pt>
                <c:pt idx="3">
                  <c:v>1000</c:v>
                </c:pt>
                <c:pt idx="4">
                  <c:v>10000</c:v>
                </c:pt>
                <c:pt idx="5">
                  <c:v>0</c:v>
                </c:pt>
                <c:pt idx="6">
                  <c:v>500</c:v>
                </c:pt>
                <c:pt idx="7">
                  <c:v>3000</c:v>
                </c:pt>
                <c:pt idx="8">
                  <c:v>10000</c:v>
                </c:pt>
                <c:pt idx="1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F-4140-A0ED-2137665BF7BB}"/>
            </c:ext>
          </c:extLst>
        </c:ser>
        <c:ser>
          <c:idx val="1"/>
          <c:order val="1"/>
          <c:tx>
            <c:strRef>
              <c:f>Graphiques!$Q$184</c:f>
              <c:strCache>
                <c:ptCount val="1"/>
                <c:pt idx="0">
                  <c:v>DEPENSES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Graphiques!$O$185:$O$195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Graphiques!$Q$185:$Q$195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F-4140-A0ED-2137665BF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414752"/>
        <c:axId val="191415144"/>
      </c:barChart>
      <c:catAx>
        <c:axId val="191414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5144"/>
        <c:crosses val="autoZero"/>
        <c:auto val="1"/>
        <c:lblAlgn val="ctr"/>
        <c:lblOffset val="100"/>
        <c:noMultiLvlLbl val="0"/>
      </c:catAx>
      <c:valAx>
        <c:axId val="191415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Aeromodelisme 2024 - Recettes</a:t>
            </a:r>
            <a:endParaRPr lang="fr-FR"/>
          </a:p>
        </c:rich>
      </c:tx>
      <c:layout>
        <c:manualLayout>
          <c:xMode val="edge"/>
          <c:yMode val="edge"/>
          <c:x val="0.21418044619422574"/>
          <c:y val="1.3274335358209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Graphiques!$P$88</c:f>
              <c:strCache>
                <c:ptCount val="1"/>
                <c:pt idx="0">
                  <c:v>PREVISON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Graphiques!$O$89:$O$99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Graphiques!$P$89:$P$99</c:f>
              <c:numCache>
                <c:formatCode>0</c:formatCode>
                <c:ptCount val="11"/>
                <c:pt idx="0">
                  <c:v>1000</c:v>
                </c:pt>
                <c:pt idx="2">
                  <c:v>18500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C-9E46-A4D6-E35D48A75423}"/>
            </c:ext>
          </c:extLst>
        </c:ser>
        <c:ser>
          <c:idx val="1"/>
          <c:order val="1"/>
          <c:tx>
            <c:strRef>
              <c:f>Graphiques!$Q$88</c:f>
              <c:strCache>
                <c:ptCount val="1"/>
                <c:pt idx="0">
                  <c:v>RECETTES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Graphiques!$O$89:$O$99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Graphiques!$Q$89:$Q$99</c:f>
              <c:numCache>
                <c:formatCode>0</c:formatCode>
                <c:ptCount val="1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C-9E46-A4D6-E35D48A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415928"/>
        <c:axId val="191416320"/>
      </c:barChart>
      <c:catAx>
        <c:axId val="191415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6320"/>
        <c:crosses val="autoZero"/>
        <c:auto val="1"/>
        <c:lblAlgn val="ctr"/>
        <c:lblOffset val="100"/>
        <c:noMultiLvlLbl val="0"/>
      </c:catAx>
      <c:valAx>
        <c:axId val="19141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Vol Libre 2024 - Recettes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Graphiques!$P$142</c:f>
              <c:strCache>
                <c:ptCount val="1"/>
                <c:pt idx="0">
                  <c:v>PREVISON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Graphiques!$O$143:$O$153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Graphiques!$P$143:$P$153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17900</c:v>
                </c:pt>
                <c:pt idx="3">
                  <c:v>0</c:v>
                </c:pt>
                <c:pt idx="4">
                  <c:v>0</c:v>
                </c:pt>
                <c:pt idx="5">
                  <c:v>10000</c:v>
                </c:pt>
                <c:pt idx="6">
                  <c:v>0</c:v>
                </c:pt>
                <c:pt idx="7">
                  <c:v>800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0-634D-82B8-103E37F287F9}"/>
            </c:ext>
          </c:extLst>
        </c:ser>
        <c:ser>
          <c:idx val="1"/>
          <c:order val="1"/>
          <c:tx>
            <c:strRef>
              <c:f>Graphiques!$Q$142</c:f>
              <c:strCache>
                <c:ptCount val="1"/>
                <c:pt idx="0">
                  <c:v>RECETTES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Graphiques!$O$143:$O$153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Graphiques!$Q$143:$Q$153</c:f>
              <c:numCache>
                <c:formatCode>0</c:formatCode>
                <c:ptCount val="1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0-634D-82B8-103E37F2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415536"/>
        <c:axId val="191414360"/>
      </c:barChart>
      <c:catAx>
        <c:axId val="19141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4360"/>
        <c:crosses val="autoZero"/>
        <c:auto val="1"/>
        <c:lblAlgn val="ctr"/>
        <c:lblOffset val="100"/>
        <c:noMultiLvlLbl val="0"/>
      </c:catAx>
      <c:valAx>
        <c:axId val="19141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Vol Moteur 2024 - Recettes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Graphiques!$P$169</c:f>
              <c:strCache>
                <c:ptCount val="1"/>
                <c:pt idx="0">
                  <c:v>PREVISON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Graphiques!$O$170:$O$180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Graphiques!$P$170:$P$180</c:f>
              <c:numCache>
                <c:formatCode>0</c:formatCode>
                <c:ptCount val="11"/>
                <c:pt idx="0">
                  <c:v>0</c:v>
                </c:pt>
                <c:pt idx="1">
                  <c:v>55000</c:v>
                </c:pt>
                <c:pt idx="2">
                  <c:v>10000</c:v>
                </c:pt>
                <c:pt idx="3">
                  <c:v>0</c:v>
                </c:pt>
                <c:pt idx="4">
                  <c:v>0</c:v>
                </c:pt>
                <c:pt idx="5">
                  <c:v>40000</c:v>
                </c:pt>
                <c:pt idx="6">
                  <c:v>0</c:v>
                </c:pt>
                <c:pt idx="7">
                  <c:v>2500</c:v>
                </c:pt>
                <c:pt idx="8">
                  <c:v>10000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B-E046-B260-A79D4F71703C}"/>
            </c:ext>
          </c:extLst>
        </c:ser>
        <c:ser>
          <c:idx val="1"/>
          <c:order val="1"/>
          <c:tx>
            <c:strRef>
              <c:f>Graphiques!$Q$169</c:f>
              <c:strCache>
                <c:ptCount val="1"/>
                <c:pt idx="0">
                  <c:v>RECETTES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Graphiques!$O$170:$O$180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Graphiques!$Q$170:$Q$180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B-E046-B260-A79D4F717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417496"/>
        <c:axId val="191417888"/>
      </c:barChart>
      <c:catAx>
        <c:axId val="191417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7888"/>
        <c:crosses val="autoZero"/>
        <c:auto val="1"/>
        <c:lblAlgn val="ctr"/>
        <c:lblOffset val="100"/>
        <c:noMultiLvlLbl val="0"/>
      </c:catAx>
      <c:valAx>
        <c:axId val="19141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Vol à Voile 2024 - Recettes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Graphiques!$P$196</c:f>
              <c:strCache>
                <c:ptCount val="1"/>
                <c:pt idx="0">
                  <c:v>PREVISON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Graphiques!$O$197:$O$207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Graphiques!$P$197:$P$207</c:f>
              <c:numCache>
                <c:formatCode>0</c:formatCode>
                <c:ptCount val="11"/>
                <c:pt idx="0">
                  <c:v>0</c:v>
                </c:pt>
                <c:pt idx="1">
                  <c:v>30500</c:v>
                </c:pt>
                <c:pt idx="2">
                  <c:v>9000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3-9644-9D93-7C140351EA0F}"/>
            </c:ext>
          </c:extLst>
        </c:ser>
        <c:ser>
          <c:idx val="1"/>
          <c:order val="1"/>
          <c:tx>
            <c:strRef>
              <c:f>Graphiques!$Q$196</c:f>
              <c:strCache>
                <c:ptCount val="1"/>
                <c:pt idx="0">
                  <c:v>RECETTES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Graphiques!$O$197:$O$207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Graphiques!$Q$197:$Q$207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3-9644-9D93-7C140351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420240"/>
        <c:axId val="191418280"/>
      </c:barChart>
      <c:catAx>
        <c:axId val="19142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8280"/>
        <c:crosses val="autoZero"/>
        <c:auto val="1"/>
        <c:lblAlgn val="ctr"/>
        <c:lblOffset val="100"/>
        <c:noMultiLvlLbl val="0"/>
      </c:catAx>
      <c:valAx>
        <c:axId val="19141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2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Parachutisme 2024 - Depenses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Graphiques!$P$103</c:f>
              <c:strCache>
                <c:ptCount val="1"/>
                <c:pt idx="0">
                  <c:v>PREVISION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Graphiques!$O$104:$O$114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Graphiques!$P$104:$P$114</c:f>
              <c:numCache>
                <c:formatCode>0</c:formatCode>
                <c:ptCount val="11"/>
                <c:pt idx="0">
                  <c:v>1800</c:v>
                </c:pt>
                <c:pt idx="2">
                  <c:v>86000</c:v>
                </c:pt>
                <c:pt idx="3">
                  <c:v>3000</c:v>
                </c:pt>
                <c:pt idx="4">
                  <c:v>2000</c:v>
                </c:pt>
                <c:pt idx="5">
                  <c:v>3500</c:v>
                </c:pt>
                <c:pt idx="6">
                  <c:v>3500</c:v>
                </c:pt>
                <c:pt idx="7">
                  <c:v>10000</c:v>
                </c:pt>
                <c:pt idx="8">
                  <c:v>7500</c:v>
                </c:pt>
                <c:pt idx="1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7744-98E4-79DFF6FDDA84}"/>
            </c:ext>
          </c:extLst>
        </c:ser>
        <c:ser>
          <c:idx val="1"/>
          <c:order val="1"/>
          <c:tx>
            <c:strRef>
              <c:f>Graphiques!$Q$103</c:f>
              <c:strCache>
                <c:ptCount val="1"/>
                <c:pt idx="0">
                  <c:v>DEPENSES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Graphiques!$O$104:$O$114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Graphiques!$Q$104:$Q$114</c:f>
              <c:numCache>
                <c:formatCode>0</c:formatCode>
                <c:ptCount val="1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1-7744-98E4-79DFF6FD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421808"/>
        <c:axId val="191419064"/>
      </c:barChart>
      <c:catAx>
        <c:axId val="19142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9064"/>
        <c:crosses val="autoZero"/>
        <c:auto val="1"/>
        <c:lblAlgn val="ctr"/>
        <c:lblOffset val="100"/>
        <c:noMultiLvlLbl val="0"/>
      </c:catAx>
      <c:valAx>
        <c:axId val="19141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2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Parachutisme 2024 - Recettes</a:t>
            </a:r>
            <a:endParaRPr lang="fr-FR"/>
          </a:p>
        </c:rich>
      </c:tx>
      <c:layout>
        <c:manualLayout>
          <c:xMode val="edge"/>
          <c:yMode val="edge"/>
          <c:x val="0.21418044619422574"/>
          <c:y val="1.3274335358209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Graphiques!$P$115</c:f>
              <c:strCache>
                <c:ptCount val="1"/>
                <c:pt idx="0">
                  <c:v>PREVISON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Graphiques!$O$116:$O$126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Graphiques!$P$116:$P$126</c:f>
              <c:numCache>
                <c:formatCode>0</c:formatCode>
                <c:ptCount val="11"/>
                <c:pt idx="0">
                  <c:v>0</c:v>
                </c:pt>
                <c:pt idx="2">
                  <c:v>68900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4000</c:v>
                </c:pt>
                <c:pt idx="8">
                  <c:v>0</c:v>
                </c:pt>
                <c:pt idx="10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C-9E46-A4D6-E35D48A75423}"/>
            </c:ext>
          </c:extLst>
        </c:ser>
        <c:ser>
          <c:idx val="1"/>
          <c:order val="1"/>
          <c:tx>
            <c:strRef>
              <c:f>Graphiques!$Q$115</c:f>
              <c:strCache>
                <c:ptCount val="1"/>
                <c:pt idx="0">
                  <c:v>RECETTES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Graphiques!$O$116:$O$126</c:f>
              <c:strCache>
                <c:ptCount val="11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COMPETITIONS</c:v>
                </c:pt>
                <c:pt idx="4">
                  <c:v>INVEST / VENTES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</c:v>
                </c:pt>
                <c:pt idx="9">
                  <c:v>DOTATION  CCAS</c:v>
                </c:pt>
                <c:pt idx="10">
                  <c:v>PARTENARIAT CMCAS</c:v>
                </c:pt>
              </c:strCache>
            </c:strRef>
          </c:cat>
          <c:val>
            <c:numRef>
              <c:f>Graphiques!$Q$116:$Q$126</c:f>
              <c:numCache>
                <c:formatCode>0</c:formatCode>
                <c:ptCount val="1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C-9E46-A4D6-E35D48A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419456"/>
        <c:axId val="191419848"/>
      </c:barChart>
      <c:catAx>
        <c:axId val="19141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9848"/>
        <c:crosses val="autoZero"/>
        <c:auto val="1"/>
        <c:lblAlgn val="ctr"/>
        <c:lblOffset val="100"/>
        <c:noMultiLvlLbl val="0"/>
      </c:catAx>
      <c:valAx>
        <c:axId val="19141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1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0000FF"/>
                </a:solidFill>
              </a:rPr>
              <a:t>REPARTITION DES PREVISIONS DE DEPENSES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3A-0F4C-98E8-9B71AEB79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3A-0F4C-98E8-9B71AEB79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D3A-0F4C-98E8-9B71AEB79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D3A-0F4C-98E8-9B71AEB792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D3A-0F4C-98E8-9B71AEB792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D3A-0F4C-98E8-9B71AEB792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D3A-0F4C-98E8-9B71AEB792C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D3A-0F4C-98E8-9B71AEB792C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D3A-0F4C-98E8-9B71AEB792C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D3A-0F4C-98E8-9B71AEB792C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D3A-0F4C-98E8-9B71AEB792C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D3A-0F4C-98E8-9B71AEB792C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D3A-0F4C-98E8-9B71AEB792C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D3A-0F4C-98E8-9B71AEB792C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D3A-0F4C-98E8-9B71AEB792C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DD3A-0F4C-98E8-9B71AEB792C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DD3A-0F4C-98E8-9B71AEB792C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DD3A-0F4C-98E8-9B71AEB792C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DD3A-0F4C-98E8-9B71AEB792C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DD3A-0F4C-98E8-9B71AEB792C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Répartition!$C$5:$C$14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PROFESSIONALISATION</c:v>
                </c:pt>
                <c:pt idx="4">
                  <c:v>INVESTISSEMENT</c:v>
                </c:pt>
                <c:pt idx="5">
                  <c:v>PROVISIONS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 / REPARATION</c:v>
                </c:pt>
                <c:pt idx="9">
                  <c:v>PARTENARIAT CCAS/CMCAS</c:v>
                </c:pt>
              </c:strCache>
            </c:strRef>
          </c:cat>
          <c:val>
            <c:numRef>
              <c:f>Répartition!$E$5:$E$14</c:f>
              <c:numCache>
                <c:formatCode>0%</c:formatCode>
                <c:ptCount val="10"/>
                <c:pt idx="0">
                  <c:v>9.103425933425123E-2</c:v>
                </c:pt>
                <c:pt idx="1">
                  <c:v>0.15615129181177614</c:v>
                </c:pt>
                <c:pt idx="2">
                  <c:v>0.29399854215598931</c:v>
                </c:pt>
                <c:pt idx="3">
                  <c:v>1.0042925406981453E-2</c:v>
                </c:pt>
                <c:pt idx="4">
                  <c:v>6.4793067141815819E-2</c:v>
                </c:pt>
                <c:pt idx="5">
                  <c:v>0.11662752085526848</c:v>
                </c:pt>
                <c:pt idx="6">
                  <c:v>2.3892443508544584E-2</c:v>
                </c:pt>
                <c:pt idx="7">
                  <c:v>0.11824734753381388</c:v>
                </c:pt>
                <c:pt idx="8">
                  <c:v>6.4631084473961292E-2</c:v>
                </c:pt>
                <c:pt idx="9">
                  <c:v>6.05815177775978E-2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D3A-0F4C-98E8-9B71AEB792C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0000FF"/>
                </a:solidFill>
              </a:rPr>
              <a:t>REPARTITION DES PREVISIONS DE DEPENSES 2021</a:t>
            </a:r>
          </a:p>
          <a:p>
            <a:pPr>
              <a:defRPr>
                <a:solidFill>
                  <a:srgbClr val="0000FF"/>
                </a:solidFill>
              </a:defRPr>
            </a:pPr>
            <a:r>
              <a:rPr lang="fr-FR">
                <a:solidFill>
                  <a:srgbClr val="0000FF"/>
                </a:solidFill>
              </a:rPr>
              <a:t>HORS PROVISIONS SSA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4B-064D-B10A-21DDE1A112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4B-064D-B10A-21DDE1A112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4B-064D-B10A-21DDE1A112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4B-064D-B10A-21DDE1A112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34B-064D-B10A-21DDE1A112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34B-064D-B10A-21DDE1A1122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34B-064D-B10A-21DDE1A1122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34B-064D-B10A-21DDE1A1122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34B-064D-B10A-21DDE1A1122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34B-064D-B10A-21DDE1A1122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34B-064D-B10A-21DDE1A1122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34B-064D-B10A-21DDE1A1122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34B-064D-B10A-21DDE1A1122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34B-064D-B10A-21DDE1A1122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34B-064D-B10A-21DDE1A1122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34B-064D-B10A-21DDE1A1122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34B-064D-B10A-21DDE1A1122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934B-064D-B10A-21DDE1A11221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934B-064D-B10A-21DDE1A1122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934B-064D-B10A-21DDE1A1122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Répartition!$C$17:$C$26</c:f>
              <c:strCache>
                <c:ptCount val="10"/>
                <c:pt idx="0">
                  <c:v>GESTION</c:v>
                </c:pt>
                <c:pt idx="1">
                  <c:v>ASSURANCES</c:v>
                </c:pt>
                <c:pt idx="2">
                  <c:v>STAGES</c:v>
                </c:pt>
                <c:pt idx="3">
                  <c:v>PROFESSIONALISATION</c:v>
                </c:pt>
                <c:pt idx="4">
                  <c:v>INVESTISSEMENT</c:v>
                </c:pt>
                <c:pt idx="5">
                  <c:v>PROVISIONS (HORS SSA)</c:v>
                </c:pt>
                <c:pt idx="6">
                  <c:v>FORMATION</c:v>
                </c:pt>
                <c:pt idx="7">
                  <c:v>EVENEMENT</c:v>
                </c:pt>
                <c:pt idx="8">
                  <c:v>ENTRETIEN / REPARATION</c:v>
                </c:pt>
                <c:pt idx="9">
                  <c:v>PARTENARIAT CCAS/CMCAS</c:v>
                </c:pt>
              </c:strCache>
            </c:strRef>
          </c:cat>
          <c:val>
            <c:numRef>
              <c:f>Répartition!$E$17:$E$26</c:f>
              <c:numCache>
                <c:formatCode>0%</c:formatCode>
                <c:ptCount val="10"/>
                <c:pt idx="0">
                  <c:v>9.7341300770762973E-2</c:v>
                </c:pt>
                <c:pt idx="1">
                  <c:v>0.16696977569931584</c:v>
                </c:pt>
                <c:pt idx="2">
                  <c:v>0.31436736814757082</c:v>
                </c:pt>
                <c:pt idx="3">
                  <c:v>1.0738720013856413E-2</c:v>
                </c:pt>
                <c:pt idx="4">
                  <c:v>6.9282064605525245E-2</c:v>
                </c:pt>
                <c:pt idx="5">
                  <c:v>5.5425651684420194E-2</c:v>
                </c:pt>
                <c:pt idx="6">
                  <c:v>2.5547761323287434E-2</c:v>
                </c:pt>
                <c:pt idx="7">
                  <c:v>0.12643976790508357</c:v>
                </c:pt>
                <c:pt idx="8">
                  <c:v>6.9108859444011433E-2</c:v>
                </c:pt>
                <c:pt idx="9">
                  <c:v>6.4778730406166107E-2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34B-064D-B10A-21DDE1A112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0000FF"/>
                </a:solidFill>
              </a:rPr>
              <a:t>REPARTITION DES PREVISIONS DE DEPENSES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AE-A947-8308-9FD98B7E395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AE-A947-8308-9FD98B7E395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AE-A947-8308-9FD98B7E395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DAE-A947-8308-9FD98B7E395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DAE-A947-8308-9FD98B7E395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DAE-A947-8308-9FD98B7E39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AE-A947-8308-9FD98B7E395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AE-A947-8308-9FD98B7E395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AE-A947-8308-9FD98B7E395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AE-A947-8308-9FD98B7E395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DAE-A947-8308-9FD98B7E395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DAE-A947-8308-9FD98B7E395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DAE-A947-8308-9FD98B7E395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DAE-A947-8308-9FD98B7E395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DAE-A947-8308-9FD98B7E395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DAE-A947-8308-9FD98B7E395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DAE-A947-8308-9FD98B7E395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7DAE-A947-8308-9FD98B7E395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7DAE-A947-8308-9FD98B7E395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7DAE-A947-8308-9FD98B7E395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Répartition!$S$4:$S$5</c:f>
              <c:strCache>
                <c:ptCount val="2"/>
                <c:pt idx="0">
                  <c:v>FONCTIONNEMENT</c:v>
                </c:pt>
                <c:pt idx="1">
                  <c:v>DESTINATION OD/AD</c:v>
                </c:pt>
              </c:strCache>
            </c:strRef>
          </c:cat>
          <c:val>
            <c:numRef>
              <c:f>Répartition!$U$4:$U$5</c:f>
              <c:numCache>
                <c:formatCode>0%</c:formatCode>
                <c:ptCount val="2"/>
                <c:pt idx="0">
                  <c:v>0.43848708188223862</c:v>
                </c:pt>
                <c:pt idx="1">
                  <c:v>0.56151291811776138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DAE-A947-8308-9FD98B7E39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0000FF"/>
                </a:solidFill>
              </a:rPr>
              <a:t>REPARTITION DES PREVISIONS DE DEPENSES 2021</a:t>
            </a:r>
          </a:p>
          <a:p>
            <a:pPr>
              <a:defRPr>
                <a:solidFill>
                  <a:srgbClr val="0000FF"/>
                </a:solidFill>
              </a:defRPr>
            </a:pPr>
            <a:r>
              <a:rPr lang="fr-FR">
                <a:solidFill>
                  <a:srgbClr val="0000FF"/>
                </a:solidFill>
              </a:rPr>
              <a:t>HORS PROVISIONS SSA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F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EB-794E-AA84-1A78934B3D0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EB-794E-AA84-1A78934B3D0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EB-794E-AA84-1A78934B3D0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EB-794E-AA84-1A78934B3D0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EB-794E-AA84-1A78934B3D0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8EB-794E-AA84-1A78934B3D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8EB-794E-AA84-1A78934B3D0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8EB-794E-AA84-1A78934B3D07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EB-794E-AA84-1A78934B3D07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8EB-794E-AA84-1A78934B3D0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8EB-794E-AA84-1A78934B3D0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8EB-794E-AA84-1A78934B3D0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8EB-794E-AA84-1A78934B3D0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8EB-794E-AA84-1A78934B3D0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8EB-794E-AA84-1A78934B3D0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8EB-794E-AA84-1A78934B3D0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8EB-794E-AA84-1A78934B3D0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E8EB-794E-AA84-1A78934B3D0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E8EB-794E-AA84-1A78934B3D0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E8EB-794E-AA84-1A78934B3D0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Répartition!$S$34:$S$35</c:f>
              <c:strCache>
                <c:ptCount val="2"/>
                <c:pt idx="0">
                  <c:v>FONCTIONNEMENT</c:v>
                </c:pt>
                <c:pt idx="1">
                  <c:v>DESTINATION OD/AD</c:v>
                </c:pt>
              </c:strCache>
            </c:strRef>
          </c:cat>
          <c:val>
            <c:numRef>
              <c:f>Répartition!$U$34:$U$35</c:f>
              <c:numCache>
                <c:formatCode>0%</c:formatCode>
                <c:ptCount val="2"/>
                <c:pt idx="0">
                  <c:v>0.39958430761236685</c:v>
                </c:pt>
                <c:pt idx="1">
                  <c:v>0.60041569238763315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EB-794E-AA84-1A78934B3D0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1</xdr:row>
      <xdr:rowOff>76200</xdr:rowOff>
    </xdr:from>
    <xdr:to>
      <xdr:col>16</xdr:col>
      <xdr:colOff>790575</xdr:colOff>
      <xdr:row>50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4799" y="276225"/>
          <a:ext cx="12830176" cy="977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</a:t>
          </a:r>
          <a:r>
            <a:rPr lang="fr-FR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Hypothéses de constitution du budget 2021</a:t>
          </a:r>
          <a:r>
            <a:rPr lang="fr-FR" sz="1600"/>
            <a:t> </a:t>
          </a:r>
          <a:r>
            <a:rPr lang="fr-FR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600"/>
            <a:t> </a:t>
          </a:r>
        </a:p>
        <a:p>
          <a:endParaRPr lang="fr-FR" sz="1100"/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Assurance Avions et ULM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 Hypothése d'une stabilité de la cotisation</a:t>
          </a:r>
          <a:r>
            <a:rPr lang="fr-FR" b="0"/>
            <a:t> </a:t>
          </a:r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Réalisation des Finales ANEG sur 2021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 Report des Finales 2020 et des 50 ans de l'Aneg</a:t>
          </a:r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Réalisation d'une AG élective</a:t>
          </a:r>
          <a:r>
            <a:rPr lang="fr-FR" b="1">
              <a:solidFill>
                <a:srgbClr val="0000FF"/>
              </a:solidFill>
            </a:rPr>
            <a:t> </a:t>
          </a:r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Réalisation d'une réunion de président de SSA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,qui debutera la réunion pour l'assemblée générale  --&gt; Economie et présence des personnes </a:t>
          </a:r>
          <a:r>
            <a:rPr lang="fr-FR" b="0"/>
            <a:t> </a:t>
          </a:r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Commission de contrôle financier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passage à 2000 euros au regard des dépenses des années 2019 et 2020</a:t>
          </a:r>
          <a:r>
            <a:rPr lang="fr-FR" b="0"/>
            <a:t> </a:t>
          </a:r>
        </a:p>
        <a:p>
          <a:pPr lvl="0"/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Comité Directeur </a:t>
          </a:r>
          <a:r>
            <a:rPr lang="fr-FR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 6</a:t>
          </a:r>
          <a:r>
            <a:rPr lang="fr-FR" b="1" i="1"/>
            <a:t> </a:t>
          </a:r>
          <a:r>
            <a:rPr lang="fr-FR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2"/>
          <a:r>
            <a:rPr lang="fr-FR" b="1" i="1"/>
            <a:t>4 dans l'année--&gt; 1 par trimestre </a:t>
          </a:r>
        </a:p>
        <a:p>
          <a:pPr lvl="2"/>
          <a:r>
            <a:rPr lang="fr-FR" b="1" i="1"/>
            <a:t>1 lors de l'AG (ou deux.. ) </a:t>
          </a:r>
        </a:p>
        <a:p>
          <a:pPr lvl="2"/>
          <a:r>
            <a:rPr lang="fr-FR" b="1" i="1"/>
            <a:t>1 lors des rencontres </a:t>
          </a:r>
          <a:r>
            <a:rPr lang="fr-FR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1" i="1"/>
            <a:t> </a:t>
          </a:r>
        </a:p>
        <a:p>
          <a:pPr lvl="1"/>
          <a:r>
            <a:rPr lang="fr-FR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Possibilité entre les CD de faire un point mensuel en utilisant la visio-conférence --&gt; Utilisation de TEAMS (Microsoft), gratuit</a:t>
          </a:r>
          <a:r>
            <a:rPr lang="fr-FR" b="1" i="1"/>
            <a:t> </a:t>
          </a:r>
        </a:p>
        <a:p>
          <a:endParaRPr lang="fr-FR" sz="1100"/>
        </a:p>
        <a:p>
          <a:r>
            <a:rPr lang="fr-FR" sz="18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Proposition pour la gestion des déplacements</a:t>
          </a:r>
        </a:p>
        <a:p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Deplacement à rembourser sur la base de la seconde classe de la SNCF</a:t>
          </a:r>
          <a:r>
            <a:rPr lang="fr-FR">
              <a:solidFill>
                <a:srgbClr val="0000FF"/>
              </a:solidFill>
            </a:rPr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depassement, a charge des personnes pour la differnce entre le coût et la base de prix du billet en seconde classe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Possibilité de louer une voiture et de prendre l'avion, mais le prix sera à comparer au prix du billet de train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locations de véhicules ne sont effectives que sur la durée de l'intervention (durée du trajet aller/retour et temps passer sur place)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location de véhicules est à faire en dernier recours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pPr lvl="0"/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Utilisation des taxis</a:t>
          </a:r>
          <a:r>
            <a:rPr lang="fr-FR">
              <a:solidFill>
                <a:srgbClr val="0000FF"/>
              </a:solidFill>
            </a:rPr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Sauf condition particulière, l'utilsation des taxis est à privilégier pour les déplacements de plusieurs personnes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</a:p>
        <a:p>
          <a:pPr lvl="0"/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Utilisation des véhicules personnels</a:t>
          </a:r>
          <a:r>
            <a:rPr lang="fr-FR">
              <a:solidFill>
                <a:srgbClr val="0000FF"/>
              </a:solidFill>
            </a:rPr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cas ou les déplacements sont réalisables en utilisant les transports en commun l'utilisation des vehicules personnels n'est pas préconisée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fonction de certaines nécéssités liées à nos activités, l'utlisation des véhicules personnels pourra etre autorisée par le bureau directeur</a:t>
          </a:r>
          <a:r>
            <a:rPr lang="fr-FR" b="0"/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cas de l'utilisation de véhicule personnel, le déplacement sera remboursée sur la base de 30 c€ par km + frais kms, mais ne pourra dépasser la base du billet  sncf en seconde classe</a:t>
          </a:r>
          <a:r>
            <a:rPr lang="fr-FR" b="0"/>
            <a:t> </a:t>
          </a:r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Hebergement et restauration</a:t>
          </a:r>
          <a:r>
            <a:rPr lang="fr-FR">
              <a:solidFill>
                <a:srgbClr val="0000FF"/>
              </a:solidFill>
            </a:rPr>
            <a:t> </a:t>
          </a:r>
          <a:r>
            <a:rPr lang="fr-FR" sz="11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>
              <a:solidFill>
                <a:srgbClr val="0000FF"/>
              </a:solidFill>
            </a:rPr>
            <a:t> </a:t>
          </a:r>
          <a:r>
            <a:rPr lang="fr-FR" sz="11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comités directeurs se déroulants en majorité sur Paris, il sera préférable d'utilser les services offerts par la CMCAS (Restauration, reservation de salle, partenariat pour les hotels)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coût par personne d'hebergement/restauration ne devra pas exceder 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2"/>
          <a:r>
            <a:rPr lang="fr-FR" b="0" i="1" u="none"/>
            <a:t>P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etit déjeuner: 7,14€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</a:p>
        <a:p>
          <a:pPr lvl="2"/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Repas: 43,69€ (Tout compris)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</a:p>
        <a:p>
          <a:pPr lvl="2"/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Nuitée: 122,82€</a:t>
          </a:r>
          <a:r>
            <a:rPr lang="fr-FR" b="0" i="1" u="none"/>
            <a:t> </a:t>
          </a:r>
          <a:r>
            <a:rPr lang="fr-FR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 i="1" u="none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soit une base de 220€ par personne pour une journée compléte de CD (base de remboursement de frais groupe EDF sur Paris)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base sera différente si les déplacements sont rééalisés hors de la region parisienne.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endParaRPr lang="fr-FR" sz="1100" b="1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Proposition pour les achats informatiques: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800"/>
            <a:t> </a:t>
          </a:r>
          <a:r>
            <a:rPr lang="fr-FR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endParaRPr lang="fr-FR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Achat de logiciel</a:t>
          </a:r>
          <a:r>
            <a:rPr lang="fr-FR">
              <a:solidFill>
                <a:srgbClr val="0000FF"/>
              </a:solidFill>
            </a:rPr>
            <a:t> </a:t>
          </a:r>
          <a:r>
            <a:rPr lang="fr-FR" sz="1100" b="0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>
              <a:solidFill>
                <a:srgbClr val="0000FF"/>
              </a:solidFill>
            </a:rPr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Utilisation des logiciels uniquement pour l'ANEG --&gt; Prise en charge à 100% 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Utilsation aussi personnelle --&gt; Remboursement à 50%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b="0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Achat de materiel informatique</a:t>
          </a:r>
          <a:r>
            <a:rPr lang="fr-FR">
              <a:solidFill>
                <a:srgbClr val="0000FF"/>
              </a:solidFill>
            </a:rPr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d'ordinateur.</a:t>
          </a:r>
        </a:p>
        <a:p>
          <a:pPr lvl="2"/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cas de besoin, achat sur une base de 500 euros</a:t>
          </a:r>
        </a:p>
        <a:p>
          <a:pPr lvl="2"/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Depréciation du matériel de 20% annuellement</a:t>
          </a:r>
        </a:p>
        <a:p>
          <a:pPr lvl="2"/>
          <a:r>
            <a:rPr lang="fr-FR" sz="1100"/>
            <a:t>Possibilité d'acquerir le matériel --&gt; Prix=</a:t>
          </a:r>
          <a:r>
            <a:rPr lang="fr-FR" sz="1100" baseline="0"/>
            <a:t>Prix initial - dépréciation</a:t>
          </a:r>
        </a:p>
        <a:p>
          <a:pPr lvl="2"/>
          <a:r>
            <a:rPr lang="fr-FR" sz="1100" baseline="0"/>
            <a:t>Au bout de 5 ans le matériel peut être attribuée gratuitement sur accord du comité directeur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262467</xdr:colOff>
      <xdr:row>3</xdr:row>
      <xdr:rowOff>133351</xdr:rowOff>
    </xdr:from>
    <xdr:to>
      <xdr:col>32</xdr:col>
      <xdr:colOff>338667</xdr:colOff>
      <xdr:row>25</xdr:row>
      <xdr:rowOff>177801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180923</xdr:colOff>
      <xdr:row>4</xdr:row>
      <xdr:rowOff>9524</xdr:rowOff>
    </xdr:from>
    <xdr:to>
      <xdr:col>10</xdr:col>
      <xdr:colOff>523621</xdr:colOff>
      <xdr:row>19</xdr:row>
      <xdr:rowOff>99331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27214</xdr:colOff>
      <xdr:row>4</xdr:row>
      <xdr:rowOff>35227</xdr:rowOff>
    </xdr:from>
    <xdr:to>
      <xdr:col>16</xdr:col>
      <xdr:colOff>197556</xdr:colOff>
      <xdr:row>19</xdr:row>
      <xdr:rowOff>125034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548066</xdr:colOff>
      <xdr:row>48</xdr:row>
      <xdr:rowOff>77559</xdr:rowOff>
    </xdr:from>
    <xdr:to>
      <xdr:col>12</xdr:col>
      <xdr:colOff>522111</xdr:colOff>
      <xdr:row>72</xdr:row>
      <xdr:rowOff>14111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605516</xdr:colOff>
      <xdr:row>27</xdr:row>
      <xdr:rowOff>22122</xdr:rowOff>
    </xdr:from>
    <xdr:to>
      <xdr:col>49</xdr:col>
      <xdr:colOff>115659</xdr:colOff>
      <xdr:row>51</xdr:row>
      <xdr:rowOff>70555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581076</xdr:colOff>
      <xdr:row>26</xdr:row>
      <xdr:rowOff>196548</xdr:rowOff>
    </xdr:from>
    <xdr:to>
      <xdr:col>43</xdr:col>
      <xdr:colOff>268111</xdr:colOff>
      <xdr:row>51</xdr:row>
      <xdr:rowOff>28223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496661</xdr:colOff>
      <xdr:row>75</xdr:row>
      <xdr:rowOff>91168</xdr:rowOff>
    </xdr:from>
    <xdr:to>
      <xdr:col>12</xdr:col>
      <xdr:colOff>564444</xdr:colOff>
      <xdr:row>95</xdr:row>
      <xdr:rowOff>183444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516819</xdr:colOff>
      <xdr:row>101</xdr:row>
      <xdr:rowOff>164244</xdr:rowOff>
    </xdr:from>
    <xdr:to>
      <xdr:col>12</xdr:col>
      <xdr:colOff>564444</xdr:colOff>
      <xdr:row>126</xdr:row>
      <xdr:rowOff>84666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528664</xdr:colOff>
      <xdr:row>128</xdr:row>
      <xdr:rowOff>169333</xdr:rowOff>
    </xdr:from>
    <xdr:to>
      <xdr:col>12</xdr:col>
      <xdr:colOff>564444</xdr:colOff>
      <xdr:row>153</xdr:row>
      <xdr:rowOff>14111</xdr:rowOff>
    </xdr:to>
    <xdr:graphicFrame macro="">
      <xdr:nvGraphicFramePr>
        <xdr:cNvPr id="42" name="Graphiqu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522111</xdr:colOff>
      <xdr:row>155</xdr:row>
      <xdr:rowOff>176893</xdr:rowOff>
    </xdr:from>
    <xdr:to>
      <xdr:col>12</xdr:col>
      <xdr:colOff>508000</xdr:colOff>
      <xdr:row>180</xdr:row>
      <xdr:rowOff>0</xdr:rowOff>
    </xdr:to>
    <xdr:graphicFrame macro="">
      <xdr:nvGraphicFramePr>
        <xdr:cNvPr id="43" name="Graphiqu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544284</xdr:colOff>
      <xdr:row>182</xdr:row>
      <xdr:rowOff>134559</xdr:rowOff>
    </xdr:from>
    <xdr:to>
      <xdr:col>12</xdr:col>
      <xdr:colOff>479777</xdr:colOff>
      <xdr:row>206</xdr:row>
      <xdr:rowOff>169333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409222</xdr:colOff>
      <xdr:row>5</xdr:row>
      <xdr:rowOff>127000</xdr:rowOff>
    </xdr:from>
    <xdr:to>
      <xdr:col>56</xdr:col>
      <xdr:colOff>579564</xdr:colOff>
      <xdr:row>21</xdr:row>
      <xdr:rowOff>19251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45</xdr:col>
      <xdr:colOff>663222</xdr:colOff>
      <xdr:row>5</xdr:row>
      <xdr:rowOff>155222</xdr:rowOff>
    </xdr:from>
    <xdr:to>
      <xdr:col>51</xdr:col>
      <xdr:colOff>173365</xdr:colOff>
      <xdr:row>21</xdr:row>
      <xdr:rowOff>47473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536221</xdr:colOff>
      <xdr:row>4</xdr:row>
      <xdr:rowOff>25398</xdr:rowOff>
    </xdr:from>
    <xdr:to>
      <xdr:col>44</xdr:col>
      <xdr:colOff>112888</xdr:colOff>
      <xdr:row>26</xdr:row>
      <xdr:rowOff>56443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677333</xdr:colOff>
      <xdr:row>4</xdr:row>
      <xdr:rowOff>28222</xdr:rowOff>
    </xdr:from>
    <xdr:to>
      <xdr:col>38</xdr:col>
      <xdr:colOff>254000</xdr:colOff>
      <xdr:row>26</xdr:row>
      <xdr:rowOff>59267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818444</xdr:colOff>
      <xdr:row>27</xdr:row>
      <xdr:rowOff>98776</xdr:rowOff>
    </xdr:from>
    <xdr:to>
      <xdr:col>30</xdr:col>
      <xdr:colOff>381000</xdr:colOff>
      <xdr:row>49</xdr:row>
      <xdr:rowOff>59266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98778</xdr:colOff>
      <xdr:row>27</xdr:row>
      <xdr:rowOff>84667</xdr:rowOff>
    </xdr:from>
    <xdr:to>
      <xdr:col>36</xdr:col>
      <xdr:colOff>423334</xdr:colOff>
      <xdr:row>49</xdr:row>
      <xdr:rowOff>56445</xdr:rowOff>
    </xdr:to>
    <xdr:graphicFrame macro="">
      <xdr:nvGraphicFramePr>
        <xdr:cNvPr id="32" name="Graphiqu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155223</xdr:colOff>
      <xdr:row>20</xdr:row>
      <xdr:rowOff>155222</xdr:rowOff>
    </xdr:from>
    <xdr:to>
      <xdr:col>19</xdr:col>
      <xdr:colOff>245534</xdr:colOff>
      <xdr:row>43</xdr:row>
      <xdr:rowOff>2117</xdr:rowOff>
    </xdr:to>
    <xdr:graphicFrame macro="">
      <xdr:nvGraphicFramePr>
        <xdr:cNvPr id="33" name="Graphiqu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317500</xdr:colOff>
      <xdr:row>47</xdr:row>
      <xdr:rowOff>155222</xdr:rowOff>
    </xdr:from>
    <xdr:to>
      <xdr:col>22</xdr:col>
      <xdr:colOff>726722</xdr:colOff>
      <xdr:row>72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1143001</xdr:colOff>
      <xdr:row>47</xdr:row>
      <xdr:rowOff>141111</xdr:rowOff>
    </xdr:from>
    <xdr:to>
      <xdr:col>26</xdr:col>
      <xdr:colOff>381001</xdr:colOff>
      <xdr:row>71</xdr:row>
      <xdr:rowOff>183444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296334</xdr:colOff>
      <xdr:row>74</xdr:row>
      <xdr:rowOff>183444</xdr:rowOff>
    </xdr:from>
    <xdr:to>
      <xdr:col>22</xdr:col>
      <xdr:colOff>705556</xdr:colOff>
      <xdr:row>99</xdr:row>
      <xdr:rowOff>28222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370417</xdr:colOff>
      <xdr:row>129</xdr:row>
      <xdr:rowOff>24694</xdr:rowOff>
    </xdr:from>
    <xdr:to>
      <xdr:col>22</xdr:col>
      <xdr:colOff>779639</xdr:colOff>
      <xdr:row>153</xdr:row>
      <xdr:rowOff>67027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335140</xdr:colOff>
      <xdr:row>155</xdr:row>
      <xdr:rowOff>194027</xdr:rowOff>
    </xdr:from>
    <xdr:to>
      <xdr:col>22</xdr:col>
      <xdr:colOff>744362</xdr:colOff>
      <xdr:row>180</xdr:row>
      <xdr:rowOff>35278</xdr:rowOff>
    </xdr:to>
    <xdr:graphicFrame macro="">
      <xdr:nvGraphicFramePr>
        <xdr:cNvPr id="34" name="Graphiqu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17</xdr:col>
      <xdr:colOff>359833</xdr:colOff>
      <xdr:row>182</xdr:row>
      <xdr:rowOff>172861</xdr:rowOff>
    </xdr:from>
    <xdr:to>
      <xdr:col>22</xdr:col>
      <xdr:colOff>769055</xdr:colOff>
      <xdr:row>207</xdr:row>
      <xdr:rowOff>17639</xdr:rowOff>
    </xdr:to>
    <xdr:graphicFrame macro="">
      <xdr:nvGraphicFramePr>
        <xdr:cNvPr id="35" name="Graphiqu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889000</xdr:colOff>
      <xdr:row>74</xdr:row>
      <xdr:rowOff>183445</xdr:rowOff>
    </xdr:from>
    <xdr:to>
      <xdr:col>26</xdr:col>
      <xdr:colOff>127000</xdr:colOff>
      <xdr:row>99</xdr:row>
      <xdr:rowOff>28223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22</xdr:col>
      <xdr:colOff>956028</xdr:colOff>
      <xdr:row>129</xdr:row>
      <xdr:rowOff>14111</xdr:rowOff>
    </xdr:from>
    <xdr:to>
      <xdr:col>26</xdr:col>
      <xdr:colOff>194028</xdr:colOff>
      <xdr:row>153</xdr:row>
      <xdr:rowOff>59972</xdr:rowOff>
    </xdr:to>
    <xdr:graphicFrame macro="">
      <xdr:nvGraphicFramePr>
        <xdr:cNvPr id="38" name="Graphiqu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</xdr:col>
      <xdr:colOff>959556</xdr:colOff>
      <xdr:row>155</xdr:row>
      <xdr:rowOff>186972</xdr:rowOff>
    </xdr:from>
    <xdr:to>
      <xdr:col>26</xdr:col>
      <xdr:colOff>197556</xdr:colOff>
      <xdr:row>180</xdr:row>
      <xdr:rowOff>28223</xdr:rowOff>
    </xdr:to>
    <xdr:graphicFrame macro="">
      <xdr:nvGraphicFramePr>
        <xdr:cNvPr id="39" name="Graphiqu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956028</xdr:colOff>
      <xdr:row>182</xdr:row>
      <xdr:rowOff>172862</xdr:rowOff>
    </xdr:from>
    <xdr:to>
      <xdr:col>26</xdr:col>
      <xdr:colOff>194028</xdr:colOff>
      <xdr:row>207</xdr:row>
      <xdr:rowOff>17640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342195</xdr:colOff>
      <xdr:row>101</xdr:row>
      <xdr:rowOff>81492</xdr:rowOff>
    </xdr:from>
    <xdr:to>
      <xdr:col>22</xdr:col>
      <xdr:colOff>751417</xdr:colOff>
      <xdr:row>125</xdr:row>
      <xdr:rowOff>127353</xdr:rowOff>
    </xdr:to>
    <xdr:graphicFrame macro="">
      <xdr:nvGraphicFramePr>
        <xdr:cNvPr id="45" name="Graphiqu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956028</xdr:colOff>
      <xdr:row>101</xdr:row>
      <xdr:rowOff>81493</xdr:rowOff>
    </xdr:from>
    <xdr:to>
      <xdr:col>26</xdr:col>
      <xdr:colOff>194028</xdr:colOff>
      <xdr:row>125</xdr:row>
      <xdr:rowOff>127354</xdr:rowOff>
    </xdr:to>
    <xdr:graphicFrame macro="">
      <xdr:nvGraphicFramePr>
        <xdr:cNvPr id="46" name="Graphiqu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788940</xdr:colOff>
      <xdr:row>1</xdr:row>
      <xdr:rowOff>76970</xdr:rowOff>
    </xdr:from>
    <xdr:to>
      <xdr:col>13</xdr:col>
      <xdr:colOff>19243</xdr:colOff>
      <xdr:row>25</xdr:row>
      <xdr:rowOff>9263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758" y="240531"/>
          <a:ext cx="5849697" cy="3800020"/>
        </a:xfrm>
        <a:prstGeom prst="rect">
          <a:avLst/>
        </a:prstGeom>
      </xdr:spPr>
    </xdr:pic>
    <xdr:clientData/>
  </xdr:twoCellAnchor>
  <xdr:twoCellAnchor editAs="oneCell">
    <xdr:from>
      <xdr:col>5</xdr:col>
      <xdr:colOff>711969</xdr:colOff>
      <xdr:row>26</xdr:row>
      <xdr:rowOff>57728</xdr:rowOff>
    </xdr:from>
    <xdr:to>
      <xdr:col>13</xdr:col>
      <xdr:colOff>0</xdr:colOff>
      <xdr:row>45</xdr:row>
      <xdr:rowOff>74071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3787" y="4252576"/>
          <a:ext cx="5907425" cy="3133616"/>
        </a:xfrm>
        <a:prstGeom prst="rect">
          <a:avLst/>
        </a:prstGeom>
      </xdr:spPr>
    </xdr:pic>
    <xdr:clientData/>
  </xdr:twoCellAnchor>
  <xdr:twoCellAnchor>
    <xdr:from>
      <xdr:col>4</xdr:col>
      <xdr:colOff>86591</xdr:colOff>
      <xdr:row>11</xdr:row>
      <xdr:rowOff>125075</xdr:rowOff>
    </xdr:from>
    <xdr:to>
      <xdr:col>7</xdr:col>
      <xdr:colOff>779318</xdr:colOff>
      <xdr:row>19</xdr:row>
      <xdr:rowOff>48106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54091" y="1876136"/>
          <a:ext cx="2491894" cy="118340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48106</xdr:colOff>
      <xdr:row>16</xdr:row>
      <xdr:rowOff>134697</xdr:rowOff>
    </xdr:from>
    <xdr:to>
      <xdr:col>7</xdr:col>
      <xdr:colOff>740833</xdr:colOff>
      <xdr:row>19</xdr:row>
      <xdr:rowOff>96213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V="1">
          <a:off x="6715606" y="2742045"/>
          <a:ext cx="2491894" cy="365607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67348</xdr:colOff>
      <xdr:row>21</xdr:row>
      <xdr:rowOff>144319</xdr:rowOff>
    </xdr:from>
    <xdr:to>
      <xdr:col>7</xdr:col>
      <xdr:colOff>760075</xdr:colOff>
      <xdr:row>31</xdr:row>
      <xdr:rowOff>163560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V="1">
          <a:off x="6734848" y="3521364"/>
          <a:ext cx="2491894" cy="1568257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3</xdr:row>
      <xdr:rowOff>4761</xdr:rowOff>
    </xdr:from>
    <xdr:to>
      <xdr:col>15</xdr:col>
      <xdr:colOff>790575</xdr:colOff>
      <xdr:row>31</xdr:row>
      <xdr:rowOff>28574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32</xdr:row>
      <xdr:rowOff>28575</xdr:rowOff>
    </xdr:from>
    <xdr:to>
      <xdr:col>15</xdr:col>
      <xdr:colOff>828675</xdr:colOff>
      <xdr:row>60</xdr:row>
      <xdr:rowOff>185738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247649</xdr:colOff>
      <xdr:row>6</xdr:row>
      <xdr:rowOff>161925</xdr:rowOff>
    </xdr:from>
    <xdr:to>
      <xdr:col>23</xdr:col>
      <xdr:colOff>714374</xdr:colOff>
      <xdr:row>28</xdr:row>
      <xdr:rowOff>123825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371475</xdr:colOff>
      <xdr:row>37</xdr:row>
      <xdr:rowOff>161925</xdr:rowOff>
    </xdr:from>
    <xdr:to>
      <xdr:col>23</xdr:col>
      <xdr:colOff>723900</xdr:colOff>
      <xdr:row>60</xdr:row>
      <xdr:rowOff>180975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180975</xdr:rowOff>
    </xdr:from>
    <xdr:to>
      <xdr:col>14</xdr:col>
      <xdr:colOff>438150</xdr:colOff>
      <xdr:row>47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80975" y="180975"/>
          <a:ext cx="11991975" cy="938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142875</xdr:rowOff>
    </xdr:from>
    <xdr:to>
      <xdr:col>17</xdr:col>
      <xdr:colOff>19050</xdr:colOff>
      <xdr:row>41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33375" y="142875"/>
          <a:ext cx="13935075" cy="810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133350</xdr:rowOff>
    </xdr:from>
    <xdr:to>
      <xdr:col>16</xdr:col>
      <xdr:colOff>638175</xdr:colOff>
      <xdr:row>45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19075" y="133350"/>
          <a:ext cx="13830300" cy="888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142875</xdr:rowOff>
    </xdr:from>
    <xdr:to>
      <xdr:col>17</xdr:col>
      <xdr:colOff>323849</xdr:colOff>
      <xdr:row>56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00024" y="142875"/>
          <a:ext cx="14373225" cy="1106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3"/>
  <sheetViews>
    <sheetView zoomScale="90" zoomScaleNormal="90" zoomScalePageLayoutView="90" workbookViewId="0">
      <selection activeCell="D32" sqref="D32"/>
    </sheetView>
  </sheetViews>
  <sheetFormatPr baseColWidth="10" defaultColWidth="10.83203125" defaultRowHeight="13" x14ac:dyDescent="0.15"/>
  <cols>
    <col min="1" max="1" width="3" style="192" customWidth="1"/>
    <col min="2" max="2" width="52" style="192" customWidth="1"/>
    <col min="3" max="3" width="13" style="192" customWidth="1"/>
    <col min="4" max="4" width="13.83203125" style="192" customWidth="1"/>
    <col min="5" max="9" width="12.33203125" style="192" customWidth="1"/>
    <col min="10" max="10" width="9.5" style="192" customWidth="1"/>
    <col min="11" max="11" width="16" style="192" customWidth="1"/>
    <col min="12" max="12" width="14.5" style="192" customWidth="1"/>
    <col min="13" max="13" width="4.33203125" style="192" customWidth="1"/>
    <col min="14" max="16384" width="10.83203125" style="192"/>
  </cols>
  <sheetData>
    <row r="1" spans="1:14" s="281" customFormat="1" ht="10" customHeight="1" x14ac:dyDescent="0.2">
      <c r="B1" s="282"/>
      <c r="C1" s="282"/>
      <c r="D1" s="282"/>
      <c r="E1" s="282"/>
      <c r="F1" s="282"/>
      <c r="G1" s="282"/>
      <c r="H1" s="282"/>
      <c r="I1" s="282"/>
      <c r="J1" s="282"/>
      <c r="K1" s="291"/>
      <c r="L1" s="290"/>
      <c r="M1" s="282"/>
      <c r="N1" s="282"/>
    </row>
    <row r="2" spans="1:14" s="281" customFormat="1" ht="30" customHeight="1" thickBot="1" x14ac:dyDescent="0.25">
      <c r="A2" s="282"/>
      <c r="B2" s="289" t="s">
        <v>317</v>
      </c>
      <c r="C2" s="288"/>
      <c r="D2" s="288"/>
      <c r="E2" s="288"/>
      <c r="F2" s="288"/>
      <c r="G2" s="288"/>
      <c r="H2" s="288"/>
      <c r="I2" s="288"/>
      <c r="J2" s="288"/>
      <c r="K2" s="287"/>
      <c r="L2" s="287"/>
      <c r="M2" s="282"/>
      <c r="N2" s="282"/>
    </row>
    <row r="3" spans="1:14" s="281" customFormat="1" ht="10" customHeight="1" thickBot="1" x14ac:dyDescent="0.25">
      <c r="A3" s="282"/>
      <c r="B3" s="286"/>
      <c r="C3" s="286"/>
      <c r="D3" s="283"/>
      <c r="E3" s="283"/>
      <c r="F3" s="283"/>
      <c r="G3" s="283"/>
      <c r="H3" s="286"/>
      <c r="I3" s="286"/>
      <c r="J3" s="286"/>
      <c r="K3" s="286"/>
      <c r="L3" s="282"/>
      <c r="M3" s="282"/>
      <c r="N3" s="282"/>
    </row>
    <row r="4" spans="1:14" s="281" customFormat="1" ht="19.5" customHeight="1" thickBot="1" x14ac:dyDescent="0.25">
      <c r="A4" s="282"/>
      <c r="B4" s="283"/>
      <c r="C4" s="285"/>
      <c r="D4" s="1319">
        <v>2014</v>
      </c>
      <c r="E4" s="1320"/>
      <c r="F4" s="1319">
        <v>2015</v>
      </c>
      <c r="G4" s="1320"/>
      <c r="H4" s="1319">
        <v>2016</v>
      </c>
      <c r="I4" s="1320"/>
      <c r="J4" s="284"/>
      <c r="K4" s="283"/>
      <c r="L4" s="282"/>
      <c r="M4" s="282"/>
      <c r="N4" s="282"/>
    </row>
    <row r="5" spans="1:14" s="273" customFormat="1" ht="55.5" customHeight="1" thickBot="1" x14ac:dyDescent="0.25">
      <c r="A5" s="207"/>
      <c r="B5" s="280" t="s">
        <v>316</v>
      </c>
      <c r="C5" s="279" t="s">
        <v>315</v>
      </c>
      <c r="D5" s="278" t="s">
        <v>314</v>
      </c>
      <c r="E5" s="277" t="s">
        <v>313</v>
      </c>
      <c r="F5" s="278" t="s">
        <v>312</v>
      </c>
      <c r="G5" s="277" t="s">
        <v>311</v>
      </c>
      <c r="H5" s="278" t="s">
        <v>310</v>
      </c>
      <c r="I5" s="277" t="s">
        <v>309</v>
      </c>
      <c r="J5" s="276" t="s">
        <v>308</v>
      </c>
      <c r="K5" s="275" t="s">
        <v>307</v>
      </c>
      <c r="L5" s="274" t="s">
        <v>306</v>
      </c>
      <c r="M5" s="207"/>
      <c r="N5" s="207"/>
    </row>
    <row r="6" spans="1:14" x14ac:dyDescent="0.15">
      <c r="A6" s="191"/>
      <c r="B6" s="272" t="s">
        <v>305</v>
      </c>
      <c r="C6" s="272"/>
      <c r="D6" s="271"/>
      <c r="E6" s="270"/>
      <c r="F6" s="271"/>
      <c r="G6" s="270"/>
      <c r="H6" s="271"/>
      <c r="I6" s="270"/>
      <c r="J6" s="269"/>
      <c r="K6" s="268"/>
      <c r="L6" s="267"/>
      <c r="M6" s="191"/>
      <c r="N6" s="191"/>
    </row>
    <row r="7" spans="1:14" x14ac:dyDescent="0.15">
      <c r="A7" s="191"/>
      <c r="B7" s="254" t="s">
        <v>304</v>
      </c>
      <c r="C7" s="253"/>
      <c r="D7" s="252"/>
      <c r="E7" s="257">
        <v>3484.88</v>
      </c>
      <c r="F7" s="252"/>
      <c r="G7" s="251"/>
      <c r="H7" s="252"/>
      <c r="I7" s="251"/>
      <c r="J7" s="250" t="s">
        <v>284</v>
      </c>
      <c r="K7" s="258">
        <f>SUM(D7:I7)</f>
        <v>3484.88</v>
      </c>
      <c r="L7" s="248">
        <f t="shared" ref="L7:L20" si="0">IF(J7="OUI",K7,0)</f>
        <v>3484.88</v>
      </c>
      <c r="M7" s="191"/>
      <c r="N7" s="191"/>
    </row>
    <row r="8" spans="1:14" ht="14" x14ac:dyDescent="0.15">
      <c r="A8" s="191"/>
      <c r="B8" s="266" t="s">
        <v>303</v>
      </c>
      <c r="C8" s="265"/>
      <c r="D8" s="264">
        <v>8343.75</v>
      </c>
      <c r="E8" s="263">
        <v>15520</v>
      </c>
      <c r="F8" s="264"/>
      <c r="G8" s="263"/>
      <c r="H8" s="262">
        <v>-24200</v>
      </c>
      <c r="I8" s="261"/>
      <c r="J8" s="260" t="s">
        <v>284</v>
      </c>
      <c r="K8" s="258">
        <f>SUM(D8:I8)</f>
        <v>-336.25</v>
      </c>
      <c r="L8" s="248">
        <f t="shared" si="0"/>
        <v>-336.25</v>
      </c>
      <c r="M8" s="191"/>
      <c r="N8" s="191"/>
    </row>
    <row r="9" spans="1:14" x14ac:dyDescent="0.15">
      <c r="A9" s="191"/>
      <c r="B9" s="254" t="s">
        <v>302</v>
      </c>
      <c r="C9" s="253"/>
      <c r="D9" s="252"/>
      <c r="E9" s="257">
        <v>17550</v>
      </c>
      <c r="F9" s="252"/>
      <c r="G9" s="251"/>
      <c r="H9" s="252"/>
      <c r="I9" s="251"/>
      <c r="J9" s="250" t="s">
        <v>284</v>
      </c>
      <c r="K9" s="258">
        <f>SUM(D9:I9)</f>
        <v>17550</v>
      </c>
      <c r="L9" s="248">
        <f t="shared" si="0"/>
        <v>17550</v>
      </c>
      <c r="M9" s="191"/>
      <c r="N9" s="191"/>
    </row>
    <row r="10" spans="1:14" x14ac:dyDescent="0.15">
      <c r="A10" s="191"/>
      <c r="B10" s="254" t="s">
        <v>301</v>
      </c>
      <c r="C10" s="253" t="s">
        <v>300</v>
      </c>
      <c r="D10" s="256">
        <v>9698</v>
      </c>
      <c r="E10" s="251"/>
      <c r="F10" s="252"/>
      <c r="G10" s="251"/>
      <c r="H10" s="259"/>
      <c r="I10" s="251"/>
      <c r="J10" s="250" t="s">
        <v>284</v>
      </c>
      <c r="K10" s="258"/>
      <c r="L10" s="248">
        <f t="shared" si="0"/>
        <v>0</v>
      </c>
      <c r="M10" s="191"/>
      <c r="N10" s="191"/>
    </row>
    <row r="11" spans="1:14" x14ac:dyDescent="0.15">
      <c r="A11" s="191"/>
      <c r="B11" s="254" t="s">
        <v>299</v>
      </c>
      <c r="C11" s="253" t="s">
        <v>285</v>
      </c>
      <c r="D11" s="256">
        <v>2948</v>
      </c>
      <c r="E11" s="251"/>
      <c r="F11" s="252"/>
      <c r="G11" s="251"/>
      <c r="H11" s="252"/>
      <c r="I11" s="251"/>
      <c r="J11" s="250" t="s">
        <v>284</v>
      </c>
      <c r="K11" s="258">
        <f t="shared" ref="K11:K20" si="1">SUM(D11:I11)</f>
        <v>2948</v>
      </c>
      <c r="L11" s="248">
        <f t="shared" si="0"/>
        <v>2948</v>
      </c>
      <c r="M11" s="191"/>
      <c r="N11" s="191"/>
    </row>
    <row r="12" spans="1:14" x14ac:dyDescent="0.15">
      <c r="A12" s="191"/>
      <c r="B12" s="254" t="s">
        <v>298</v>
      </c>
      <c r="C12" s="253"/>
      <c r="D12" s="256">
        <v>8159.83</v>
      </c>
      <c r="E12" s="251"/>
      <c r="F12" s="252"/>
      <c r="G12" s="251"/>
      <c r="H12" s="252"/>
      <c r="I12" s="251"/>
      <c r="J12" s="250" t="s">
        <v>284</v>
      </c>
      <c r="K12" s="258">
        <f t="shared" si="1"/>
        <v>8159.83</v>
      </c>
      <c r="L12" s="248">
        <f t="shared" si="0"/>
        <v>8159.83</v>
      </c>
      <c r="M12" s="191"/>
      <c r="N12" s="191"/>
    </row>
    <row r="13" spans="1:14" ht="16" x14ac:dyDescent="0.2">
      <c r="A13" s="191"/>
      <c r="B13" s="254" t="s">
        <v>297</v>
      </c>
      <c r="C13" s="253" t="s">
        <v>296</v>
      </c>
      <c r="D13" s="252"/>
      <c r="E13" s="251"/>
      <c r="F13" s="256">
        <v>212</v>
      </c>
      <c r="G13" s="251"/>
      <c r="H13" s="256">
        <v>992</v>
      </c>
      <c r="I13" s="251"/>
      <c r="J13" s="250" t="s">
        <v>284</v>
      </c>
      <c r="K13" s="258">
        <f t="shared" si="1"/>
        <v>1204</v>
      </c>
      <c r="L13" s="248">
        <f t="shared" si="0"/>
        <v>1204</v>
      </c>
      <c r="M13" s="191"/>
      <c r="N13" s="191"/>
    </row>
    <row r="14" spans="1:14" x14ac:dyDescent="0.15">
      <c r="A14" s="191"/>
      <c r="B14" s="254" t="s">
        <v>295</v>
      </c>
      <c r="C14" s="253" t="s">
        <v>294</v>
      </c>
      <c r="D14" s="256">
        <v>1004.5</v>
      </c>
      <c r="E14" s="251"/>
      <c r="F14" s="252"/>
      <c r="G14" s="251"/>
      <c r="H14" s="252"/>
      <c r="I14" s="251"/>
      <c r="J14" s="250" t="s">
        <v>284</v>
      </c>
      <c r="K14" s="249">
        <f t="shared" si="1"/>
        <v>1004.5</v>
      </c>
      <c r="L14" s="248">
        <f t="shared" si="0"/>
        <v>1004.5</v>
      </c>
      <c r="M14" s="191"/>
      <c r="N14" s="191"/>
    </row>
    <row r="15" spans="1:14" x14ac:dyDescent="0.15">
      <c r="A15" s="191"/>
      <c r="B15" s="254" t="s">
        <v>293</v>
      </c>
      <c r="C15" s="253" t="s">
        <v>292</v>
      </c>
      <c r="D15" s="256">
        <v>14754.7</v>
      </c>
      <c r="E15" s="251"/>
      <c r="F15" s="252"/>
      <c r="G15" s="251"/>
      <c r="H15" s="252"/>
      <c r="I15" s="251"/>
      <c r="J15" s="250" t="s">
        <v>284</v>
      </c>
      <c r="K15" s="249">
        <f t="shared" si="1"/>
        <v>14754.7</v>
      </c>
      <c r="L15" s="248">
        <f t="shared" si="0"/>
        <v>14754.7</v>
      </c>
      <c r="M15" s="191"/>
      <c r="N15" s="191"/>
    </row>
    <row r="16" spans="1:14" x14ac:dyDescent="0.15">
      <c r="A16" s="191"/>
      <c r="B16" s="254" t="s">
        <v>291</v>
      </c>
      <c r="C16" s="253" t="s">
        <v>290</v>
      </c>
      <c r="D16" s="252"/>
      <c r="E16" s="257">
        <v>2682.51</v>
      </c>
      <c r="F16" s="252"/>
      <c r="G16" s="251"/>
      <c r="H16" s="252"/>
      <c r="I16" s="251"/>
      <c r="J16" s="250" t="s">
        <v>284</v>
      </c>
      <c r="K16" s="249">
        <f t="shared" si="1"/>
        <v>2682.51</v>
      </c>
      <c r="L16" s="248">
        <f t="shared" si="0"/>
        <v>2682.51</v>
      </c>
      <c r="M16" s="191"/>
      <c r="N16" s="191"/>
    </row>
    <row r="17" spans="1:14" ht="16" x14ac:dyDescent="0.2">
      <c r="A17" s="191"/>
      <c r="B17" s="254" t="s">
        <v>289</v>
      </c>
      <c r="C17" s="253" t="s">
        <v>288</v>
      </c>
      <c r="D17" s="252"/>
      <c r="E17" s="251"/>
      <c r="F17" s="252">
        <v>5243.65</v>
      </c>
      <c r="G17" s="251"/>
      <c r="H17" s="252"/>
      <c r="I17" s="251"/>
      <c r="J17" s="250" t="s">
        <v>287</v>
      </c>
      <c r="K17" s="249">
        <f t="shared" si="1"/>
        <v>5243.65</v>
      </c>
      <c r="L17" s="248">
        <f t="shared" si="0"/>
        <v>0</v>
      </c>
      <c r="M17" s="191"/>
      <c r="N17" s="191"/>
    </row>
    <row r="18" spans="1:14" x14ac:dyDescent="0.15">
      <c r="A18" s="191"/>
      <c r="B18" s="254" t="s">
        <v>286</v>
      </c>
      <c r="C18" s="253" t="s">
        <v>285</v>
      </c>
      <c r="D18" s="256">
        <v>2374</v>
      </c>
      <c r="E18" s="251"/>
      <c r="F18" s="252"/>
      <c r="G18" s="251"/>
      <c r="H18" s="255">
        <v>-1832</v>
      </c>
      <c r="I18" s="251"/>
      <c r="J18" s="250" t="s">
        <v>284</v>
      </c>
      <c r="K18" s="249">
        <f t="shared" si="1"/>
        <v>542</v>
      </c>
      <c r="L18" s="248">
        <f t="shared" si="0"/>
        <v>542</v>
      </c>
      <c r="M18" s="191"/>
      <c r="N18" s="191"/>
    </row>
    <row r="19" spans="1:14" x14ac:dyDescent="0.15">
      <c r="A19" s="191"/>
      <c r="B19" s="254"/>
      <c r="C19" s="253"/>
      <c r="D19" s="252"/>
      <c r="E19" s="251"/>
      <c r="F19" s="252"/>
      <c r="G19" s="251"/>
      <c r="H19" s="252"/>
      <c r="I19" s="251"/>
      <c r="J19" s="250"/>
      <c r="K19" s="249">
        <f t="shared" si="1"/>
        <v>0</v>
      </c>
      <c r="L19" s="248">
        <f t="shared" si="0"/>
        <v>0</v>
      </c>
      <c r="M19" s="191"/>
      <c r="N19" s="191"/>
    </row>
    <row r="20" spans="1:14" ht="14" thickBot="1" x14ac:dyDescent="0.2">
      <c r="A20" s="191"/>
      <c r="B20" s="254"/>
      <c r="C20" s="253"/>
      <c r="D20" s="252"/>
      <c r="E20" s="251"/>
      <c r="F20" s="252"/>
      <c r="G20" s="251"/>
      <c r="H20" s="252"/>
      <c r="I20" s="251"/>
      <c r="J20" s="250"/>
      <c r="K20" s="249">
        <f t="shared" si="1"/>
        <v>0</v>
      </c>
      <c r="L20" s="248">
        <f t="shared" si="0"/>
        <v>0</v>
      </c>
      <c r="M20" s="191"/>
      <c r="N20" s="191"/>
    </row>
    <row r="21" spans="1:14" s="243" customFormat="1" ht="21" customHeight="1" thickBot="1" x14ac:dyDescent="0.25">
      <c r="A21" s="244"/>
      <c r="B21" s="1317" t="s">
        <v>283</v>
      </c>
      <c r="C21" s="1318"/>
      <c r="D21" s="1321">
        <f>SUM(D6:E20)</f>
        <v>86520.17</v>
      </c>
      <c r="E21" s="1322"/>
      <c r="F21" s="1321">
        <f>SUM(F6:G20)</f>
        <v>5455.65</v>
      </c>
      <c r="G21" s="1322"/>
      <c r="H21" s="1321">
        <f>SUM(H6:I20)</f>
        <v>-25040</v>
      </c>
      <c r="I21" s="1322"/>
      <c r="J21" s="247"/>
      <c r="K21" s="246">
        <f>SUM(K7:K20)</f>
        <v>57237.820000000007</v>
      </c>
      <c r="L21" s="245">
        <f>SUM(L7:L20)</f>
        <v>51994.170000000006</v>
      </c>
      <c r="M21" s="244"/>
      <c r="N21" s="244"/>
    </row>
    <row r="22" spans="1:14" ht="21.75" customHeight="1" x14ac:dyDescent="0.15">
      <c r="A22" s="191"/>
      <c r="B22" s="191"/>
      <c r="C22" s="191"/>
      <c r="D22" s="191"/>
      <c r="E22" s="191"/>
      <c r="F22" s="242"/>
      <c r="G22" s="191"/>
      <c r="H22" s="191"/>
      <c r="I22" s="191"/>
      <c r="J22" s="191"/>
      <c r="K22" s="236"/>
      <c r="L22" s="236"/>
      <c r="M22" s="191"/>
      <c r="N22" s="191"/>
    </row>
    <row r="23" spans="1:14" s="238" customFormat="1" ht="18.75" customHeight="1" x14ac:dyDescent="0.25">
      <c r="A23" s="239"/>
      <c r="B23" s="241"/>
      <c r="C23" s="241"/>
      <c r="D23" s="241"/>
      <c r="E23" s="241"/>
      <c r="F23" s="241"/>
      <c r="G23" s="241"/>
      <c r="H23" s="241"/>
      <c r="I23" s="241"/>
      <c r="J23" s="241"/>
      <c r="K23" s="240"/>
      <c r="L23" s="240"/>
      <c r="M23" s="239"/>
      <c r="N23" s="239"/>
    </row>
    <row r="24" spans="1:14" ht="20" x14ac:dyDescent="0.15">
      <c r="A24" s="191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6"/>
      <c r="M24" s="191"/>
      <c r="N24" s="191"/>
    </row>
    <row r="25" spans="1:14" ht="18" x14ac:dyDescent="0.15">
      <c r="A25" s="191"/>
      <c r="B25" s="235"/>
      <c r="C25" s="235"/>
      <c r="D25" s="235"/>
      <c r="E25" s="235"/>
      <c r="F25" s="235"/>
      <c r="G25" s="235"/>
      <c r="H25" s="235"/>
      <c r="I25" s="235"/>
      <c r="J25" s="235"/>
      <c r="K25" s="207"/>
      <c r="L25" s="191"/>
      <c r="M25" s="191"/>
      <c r="N25" s="191"/>
    </row>
    <row r="26" spans="1:14" x14ac:dyDescent="0.15">
      <c r="A26" s="191"/>
      <c r="B26" s="196"/>
      <c r="C26" s="196"/>
      <c r="D26" s="196"/>
      <c r="E26" s="196"/>
      <c r="F26" s="196"/>
      <c r="G26" s="196"/>
      <c r="H26" s="196"/>
      <c r="I26" s="196"/>
      <c r="J26" s="196"/>
      <c r="K26" s="234"/>
      <c r="L26" s="191"/>
      <c r="M26" s="191"/>
      <c r="N26" s="191"/>
    </row>
    <row r="27" spans="1:14" x14ac:dyDescent="0.15">
      <c r="A27" s="191"/>
      <c r="B27" s="196"/>
      <c r="C27" s="196"/>
      <c r="D27" s="196"/>
      <c r="E27" s="196"/>
      <c r="F27" s="196"/>
      <c r="G27" s="196"/>
      <c r="H27" s="196"/>
      <c r="I27" s="196"/>
      <c r="J27" s="196"/>
      <c r="K27" s="233"/>
      <c r="L27" s="191"/>
      <c r="M27" s="191"/>
      <c r="N27" s="191"/>
    </row>
    <row r="28" spans="1:14" x14ac:dyDescent="0.15">
      <c r="A28" s="191"/>
      <c r="B28" s="231"/>
      <c r="C28" s="231"/>
      <c r="D28" s="231"/>
      <c r="E28" s="231"/>
      <c r="F28" s="231"/>
      <c r="G28" s="231"/>
      <c r="H28" s="231"/>
      <c r="I28" s="231"/>
      <c r="J28" s="231"/>
      <c r="K28" s="228"/>
    </row>
    <row r="29" spans="1:14" x14ac:dyDescent="0.15">
      <c r="B29" s="231"/>
      <c r="C29" s="231"/>
      <c r="D29" s="231"/>
      <c r="E29" s="231"/>
      <c r="F29" s="231"/>
      <c r="G29" s="231"/>
      <c r="H29" s="231"/>
      <c r="I29" s="231"/>
      <c r="J29" s="231"/>
      <c r="K29" s="226"/>
    </row>
    <row r="30" spans="1:14" x14ac:dyDescent="0.15">
      <c r="B30" s="231"/>
      <c r="C30" s="231"/>
      <c r="D30" s="231"/>
      <c r="E30" s="231"/>
      <c r="F30" s="231"/>
      <c r="G30" s="231"/>
      <c r="H30" s="231"/>
      <c r="I30" s="231"/>
      <c r="J30" s="231"/>
      <c r="K30" s="228"/>
    </row>
    <row r="31" spans="1:14" x14ac:dyDescent="0.15">
      <c r="B31" s="232"/>
      <c r="C31" s="232"/>
      <c r="D31" s="232"/>
      <c r="E31" s="232"/>
      <c r="F31" s="232"/>
      <c r="G31" s="232"/>
      <c r="H31" s="232"/>
      <c r="I31" s="232"/>
      <c r="J31" s="232"/>
      <c r="K31" s="228"/>
    </row>
    <row r="32" spans="1:14" x14ac:dyDescent="0.15">
      <c r="B32" s="229"/>
      <c r="C32" s="229"/>
      <c r="D32" s="229"/>
      <c r="E32" s="229"/>
      <c r="F32" s="229"/>
      <c r="G32" s="229"/>
      <c r="H32" s="229"/>
      <c r="I32" s="229"/>
      <c r="J32" s="229"/>
      <c r="K32" s="228"/>
    </row>
    <row r="33" spans="2:12" x14ac:dyDescent="0.15">
      <c r="B33" s="231"/>
      <c r="C33" s="231"/>
      <c r="D33" s="231"/>
      <c r="E33" s="231"/>
      <c r="F33" s="231"/>
      <c r="G33" s="231"/>
      <c r="H33" s="231"/>
      <c r="I33" s="231"/>
      <c r="J33" s="231"/>
      <c r="K33" s="226"/>
    </row>
    <row r="34" spans="2:12" x14ac:dyDescent="0.15">
      <c r="B34" s="230"/>
      <c r="C34" s="230"/>
      <c r="D34" s="230"/>
      <c r="E34" s="230"/>
      <c r="F34" s="230"/>
      <c r="G34" s="230"/>
      <c r="H34" s="230"/>
      <c r="I34" s="230"/>
      <c r="J34" s="230"/>
      <c r="K34" s="228"/>
    </row>
    <row r="35" spans="2:12" x14ac:dyDescent="0.15">
      <c r="B35" s="229"/>
      <c r="C35" s="229"/>
      <c r="D35" s="229"/>
      <c r="E35" s="229"/>
      <c r="F35" s="229"/>
      <c r="G35" s="229"/>
      <c r="H35" s="229"/>
      <c r="I35" s="229"/>
      <c r="J35" s="229"/>
      <c r="K35" s="228"/>
    </row>
    <row r="36" spans="2:12" x14ac:dyDescent="0.15">
      <c r="B36" s="229"/>
      <c r="C36" s="229"/>
      <c r="D36" s="229"/>
      <c r="E36" s="229"/>
      <c r="F36" s="229"/>
      <c r="G36" s="229"/>
      <c r="H36" s="229"/>
      <c r="I36" s="229"/>
      <c r="J36" s="229"/>
      <c r="K36" s="228"/>
    </row>
    <row r="37" spans="2:12" x14ac:dyDescent="0.15">
      <c r="B37" s="227"/>
      <c r="C37" s="227"/>
      <c r="D37" s="227"/>
      <c r="E37" s="227"/>
      <c r="F37" s="227"/>
      <c r="G37" s="227"/>
      <c r="H37" s="227"/>
      <c r="I37" s="227"/>
      <c r="J37" s="227"/>
      <c r="K37" s="226"/>
    </row>
    <row r="38" spans="2:12" ht="9" customHeight="1" x14ac:dyDescent="0.15">
      <c r="B38" s="225"/>
      <c r="C38" s="225"/>
      <c r="D38" s="225"/>
      <c r="E38" s="225"/>
      <c r="F38" s="225"/>
      <c r="G38" s="225"/>
      <c r="H38" s="225"/>
      <c r="I38" s="225"/>
      <c r="J38" s="225"/>
      <c r="K38" s="222"/>
    </row>
    <row r="39" spans="2:12" ht="21.75" customHeight="1" x14ac:dyDescent="0.15">
      <c r="B39" s="224"/>
      <c r="C39" s="224"/>
      <c r="D39" s="224"/>
      <c r="E39" s="224"/>
      <c r="F39" s="224"/>
      <c r="G39" s="224"/>
      <c r="H39" s="224"/>
      <c r="I39" s="224"/>
      <c r="J39" s="224"/>
      <c r="K39" s="223"/>
    </row>
    <row r="40" spans="2:12" x14ac:dyDescent="0.15">
      <c r="K40" s="222"/>
      <c r="L40" s="222"/>
    </row>
    <row r="41" spans="2:12" x14ac:dyDescent="0.15">
      <c r="K41" s="222"/>
      <c r="L41" s="222"/>
    </row>
    <row r="42" spans="2:12" x14ac:dyDescent="0.15">
      <c r="K42" s="222"/>
      <c r="L42" s="222"/>
    </row>
    <row r="43" spans="2:12" x14ac:dyDescent="0.15">
      <c r="K43" s="222"/>
      <c r="L43" s="222"/>
    </row>
    <row r="44" spans="2:12" x14ac:dyDescent="0.15">
      <c r="K44" s="222"/>
      <c r="L44" s="222"/>
    </row>
    <row r="45" spans="2:12" x14ac:dyDescent="0.15">
      <c r="K45" s="222"/>
      <c r="L45" s="222"/>
    </row>
    <row r="46" spans="2:12" x14ac:dyDescent="0.15">
      <c r="K46" s="222"/>
      <c r="L46" s="222"/>
    </row>
    <row r="47" spans="2:12" x14ac:dyDescent="0.15">
      <c r="K47" s="222"/>
      <c r="L47" s="222"/>
    </row>
    <row r="48" spans="2:12" x14ac:dyDescent="0.15">
      <c r="K48" s="222"/>
      <c r="L48" s="222"/>
    </row>
    <row r="49" spans="11:12" x14ac:dyDescent="0.15">
      <c r="K49" s="222"/>
      <c r="L49" s="222"/>
    </row>
    <row r="50" spans="11:12" x14ac:dyDescent="0.15">
      <c r="K50" s="222"/>
      <c r="L50" s="222"/>
    </row>
    <row r="51" spans="11:12" x14ac:dyDescent="0.15">
      <c r="K51" s="222"/>
      <c r="L51" s="222"/>
    </row>
    <row r="52" spans="11:12" x14ac:dyDescent="0.15">
      <c r="K52" s="222"/>
      <c r="L52" s="222"/>
    </row>
    <row r="53" spans="11:12" x14ac:dyDescent="0.15">
      <c r="K53" s="222"/>
      <c r="L53" s="222"/>
    </row>
    <row r="54" spans="11:12" x14ac:dyDescent="0.15">
      <c r="K54" s="222"/>
      <c r="L54" s="222"/>
    </row>
    <row r="55" spans="11:12" x14ac:dyDescent="0.15">
      <c r="K55" s="222"/>
      <c r="L55" s="222"/>
    </row>
    <row r="56" spans="11:12" x14ac:dyDescent="0.15">
      <c r="K56" s="222"/>
      <c r="L56" s="222"/>
    </row>
    <row r="57" spans="11:12" x14ac:dyDescent="0.15">
      <c r="K57" s="222"/>
      <c r="L57" s="222"/>
    </row>
    <row r="58" spans="11:12" x14ac:dyDescent="0.15">
      <c r="K58" s="222"/>
      <c r="L58" s="222"/>
    </row>
    <row r="59" spans="11:12" x14ac:dyDescent="0.15">
      <c r="K59" s="222"/>
      <c r="L59" s="222"/>
    </row>
    <row r="60" spans="11:12" x14ac:dyDescent="0.15">
      <c r="K60" s="222"/>
      <c r="L60" s="222"/>
    </row>
    <row r="61" spans="11:12" x14ac:dyDescent="0.15">
      <c r="K61" s="222"/>
      <c r="L61" s="222"/>
    </row>
    <row r="62" spans="11:12" x14ac:dyDescent="0.15">
      <c r="K62" s="222"/>
      <c r="L62" s="222"/>
    </row>
    <row r="63" spans="11:12" x14ac:dyDescent="0.15">
      <c r="K63" s="222"/>
      <c r="L63" s="222"/>
    </row>
    <row r="64" spans="11:12" x14ac:dyDescent="0.15">
      <c r="K64" s="222"/>
      <c r="L64" s="222"/>
    </row>
    <row r="65" spans="11:12" x14ac:dyDescent="0.15">
      <c r="K65" s="222"/>
      <c r="L65" s="222"/>
    </row>
    <row r="66" spans="11:12" x14ac:dyDescent="0.15">
      <c r="K66" s="222"/>
      <c r="L66" s="222"/>
    </row>
    <row r="67" spans="11:12" x14ac:dyDescent="0.15">
      <c r="K67" s="222"/>
      <c r="L67" s="222"/>
    </row>
    <row r="68" spans="11:12" x14ac:dyDescent="0.15">
      <c r="K68" s="222"/>
      <c r="L68" s="222"/>
    </row>
    <row r="69" spans="11:12" x14ac:dyDescent="0.15">
      <c r="K69" s="222"/>
      <c r="L69" s="222"/>
    </row>
    <row r="70" spans="11:12" x14ac:dyDescent="0.15">
      <c r="K70" s="222"/>
      <c r="L70" s="222"/>
    </row>
    <row r="71" spans="11:12" x14ac:dyDescent="0.15">
      <c r="K71" s="222"/>
      <c r="L71" s="222"/>
    </row>
    <row r="72" spans="11:12" x14ac:dyDescent="0.15">
      <c r="K72" s="222"/>
      <c r="L72" s="222"/>
    </row>
    <row r="73" spans="11:12" x14ac:dyDescent="0.15">
      <c r="K73" s="222"/>
      <c r="L73" s="222"/>
    </row>
    <row r="74" spans="11:12" x14ac:dyDescent="0.15">
      <c r="K74" s="222"/>
      <c r="L74" s="222"/>
    </row>
    <row r="75" spans="11:12" x14ac:dyDescent="0.15">
      <c r="K75" s="222"/>
      <c r="L75" s="222"/>
    </row>
    <row r="76" spans="11:12" x14ac:dyDescent="0.15">
      <c r="K76" s="222"/>
      <c r="L76" s="222"/>
    </row>
    <row r="77" spans="11:12" x14ac:dyDescent="0.15">
      <c r="K77" s="222"/>
      <c r="L77" s="222"/>
    </row>
    <row r="78" spans="11:12" x14ac:dyDescent="0.15">
      <c r="K78" s="222"/>
      <c r="L78" s="222"/>
    </row>
    <row r="79" spans="11:12" x14ac:dyDescent="0.15">
      <c r="K79" s="222"/>
      <c r="L79" s="222"/>
    </row>
    <row r="80" spans="11:12" x14ac:dyDescent="0.15">
      <c r="K80" s="222"/>
      <c r="L80" s="222"/>
    </row>
    <row r="81" spans="11:12" x14ac:dyDescent="0.15">
      <c r="K81" s="222"/>
      <c r="L81" s="222"/>
    </row>
    <row r="82" spans="11:12" x14ac:dyDescent="0.15">
      <c r="K82" s="222"/>
      <c r="L82" s="222"/>
    </row>
    <row r="83" spans="11:12" x14ac:dyDescent="0.15">
      <c r="K83" s="222"/>
      <c r="L83" s="222"/>
    </row>
    <row r="84" spans="11:12" x14ac:dyDescent="0.15">
      <c r="K84" s="222"/>
      <c r="L84" s="222"/>
    </row>
    <row r="85" spans="11:12" x14ac:dyDescent="0.15">
      <c r="K85" s="222"/>
      <c r="L85" s="222"/>
    </row>
    <row r="86" spans="11:12" x14ac:dyDescent="0.15">
      <c r="K86" s="222"/>
      <c r="L86" s="222"/>
    </row>
    <row r="87" spans="11:12" x14ac:dyDescent="0.15">
      <c r="K87" s="222"/>
      <c r="L87" s="222"/>
    </row>
    <row r="88" spans="11:12" x14ac:dyDescent="0.15">
      <c r="K88" s="222"/>
      <c r="L88" s="222"/>
    </row>
    <row r="89" spans="11:12" x14ac:dyDescent="0.15">
      <c r="K89" s="222"/>
      <c r="L89" s="222"/>
    </row>
    <row r="90" spans="11:12" x14ac:dyDescent="0.15">
      <c r="K90" s="222"/>
      <c r="L90" s="222"/>
    </row>
    <row r="91" spans="11:12" x14ac:dyDescent="0.15">
      <c r="K91" s="222"/>
      <c r="L91" s="222"/>
    </row>
    <row r="92" spans="11:12" x14ac:dyDescent="0.15">
      <c r="K92" s="222"/>
      <c r="L92" s="222"/>
    </row>
    <row r="93" spans="11:12" x14ac:dyDescent="0.15">
      <c r="K93" s="222"/>
      <c r="L93" s="222"/>
    </row>
    <row r="94" spans="11:12" x14ac:dyDescent="0.15">
      <c r="K94" s="222"/>
      <c r="L94" s="222"/>
    </row>
    <row r="95" spans="11:12" x14ac:dyDescent="0.15">
      <c r="K95" s="222"/>
      <c r="L95" s="222"/>
    </row>
    <row r="96" spans="11:12" x14ac:dyDescent="0.15">
      <c r="K96" s="222"/>
      <c r="L96" s="222"/>
    </row>
    <row r="97" spans="11:12" x14ac:dyDescent="0.15">
      <c r="K97" s="222"/>
      <c r="L97" s="222"/>
    </row>
    <row r="98" spans="11:12" x14ac:dyDescent="0.15">
      <c r="K98" s="222"/>
      <c r="L98" s="222"/>
    </row>
    <row r="99" spans="11:12" x14ac:dyDescent="0.15">
      <c r="K99" s="222"/>
      <c r="L99" s="222"/>
    </row>
    <row r="100" spans="11:12" x14ac:dyDescent="0.15">
      <c r="K100" s="222"/>
      <c r="L100" s="222"/>
    </row>
    <row r="101" spans="11:12" x14ac:dyDescent="0.15">
      <c r="K101" s="222"/>
      <c r="L101" s="222"/>
    </row>
    <row r="102" spans="11:12" x14ac:dyDescent="0.15">
      <c r="K102" s="222"/>
      <c r="L102" s="222"/>
    </row>
    <row r="103" spans="11:12" x14ac:dyDescent="0.15">
      <c r="K103" s="222"/>
      <c r="L103" s="222"/>
    </row>
    <row r="104" spans="11:12" x14ac:dyDescent="0.15">
      <c r="K104" s="222"/>
      <c r="L104" s="222"/>
    </row>
    <row r="105" spans="11:12" x14ac:dyDescent="0.15">
      <c r="K105" s="222"/>
      <c r="L105" s="222"/>
    </row>
    <row r="106" spans="11:12" x14ac:dyDescent="0.15">
      <c r="K106" s="222"/>
      <c r="L106" s="222"/>
    </row>
    <row r="107" spans="11:12" x14ac:dyDescent="0.15">
      <c r="K107" s="222"/>
      <c r="L107" s="222"/>
    </row>
    <row r="108" spans="11:12" x14ac:dyDescent="0.15">
      <c r="K108" s="222"/>
      <c r="L108" s="222"/>
    </row>
    <row r="109" spans="11:12" x14ac:dyDescent="0.15">
      <c r="K109" s="222"/>
      <c r="L109" s="222"/>
    </row>
    <row r="110" spans="11:12" x14ac:dyDescent="0.15">
      <c r="K110" s="222"/>
      <c r="L110" s="222"/>
    </row>
    <row r="111" spans="11:12" x14ac:dyDescent="0.15">
      <c r="K111" s="222"/>
      <c r="L111" s="222"/>
    </row>
    <row r="112" spans="11:12" x14ac:dyDescent="0.15">
      <c r="K112" s="222"/>
      <c r="L112" s="222"/>
    </row>
    <row r="113" spans="11:12" x14ac:dyDescent="0.15">
      <c r="K113" s="222"/>
      <c r="L113" s="222"/>
    </row>
    <row r="114" spans="11:12" x14ac:dyDescent="0.15">
      <c r="K114" s="222"/>
      <c r="L114" s="222"/>
    </row>
    <row r="115" spans="11:12" x14ac:dyDescent="0.15">
      <c r="K115" s="222"/>
      <c r="L115" s="222"/>
    </row>
    <row r="116" spans="11:12" x14ac:dyDescent="0.15">
      <c r="K116" s="222"/>
      <c r="L116" s="222"/>
    </row>
    <row r="117" spans="11:12" x14ac:dyDescent="0.15">
      <c r="K117" s="222"/>
      <c r="L117" s="222"/>
    </row>
    <row r="118" spans="11:12" x14ac:dyDescent="0.15">
      <c r="K118" s="222"/>
      <c r="L118" s="222"/>
    </row>
    <row r="119" spans="11:12" x14ac:dyDescent="0.15">
      <c r="K119" s="222"/>
      <c r="L119" s="222"/>
    </row>
    <row r="120" spans="11:12" x14ac:dyDescent="0.15">
      <c r="K120" s="222"/>
      <c r="L120" s="222"/>
    </row>
    <row r="121" spans="11:12" x14ac:dyDescent="0.15">
      <c r="K121" s="222"/>
      <c r="L121" s="222"/>
    </row>
    <row r="122" spans="11:12" x14ac:dyDescent="0.15">
      <c r="K122" s="222"/>
      <c r="L122" s="222"/>
    </row>
    <row r="123" spans="11:12" x14ac:dyDescent="0.15">
      <c r="K123" s="222"/>
      <c r="L123" s="222"/>
    </row>
    <row r="124" spans="11:12" x14ac:dyDescent="0.15">
      <c r="K124" s="222"/>
      <c r="L124" s="222"/>
    </row>
    <row r="125" spans="11:12" x14ac:dyDescent="0.15">
      <c r="K125" s="222"/>
      <c r="L125" s="222"/>
    </row>
    <row r="126" spans="11:12" x14ac:dyDescent="0.15">
      <c r="K126" s="222"/>
      <c r="L126" s="222"/>
    </row>
    <row r="127" spans="11:12" x14ac:dyDescent="0.15">
      <c r="K127" s="222"/>
      <c r="L127" s="222"/>
    </row>
    <row r="128" spans="11:12" x14ac:dyDescent="0.15">
      <c r="K128" s="222"/>
      <c r="L128" s="222"/>
    </row>
    <row r="129" spans="11:12" x14ac:dyDescent="0.15">
      <c r="K129" s="222"/>
      <c r="L129" s="222"/>
    </row>
    <row r="130" spans="11:12" x14ac:dyDescent="0.15">
      <c r="K130" s="222"/>
      <c r="L130" s="222"/>
    </row>
    <row r="131" spans="11:12" x14ac:dyDescent="0.15">
      <c r="K131" s="222"/>
      <c r="L131" s="222"/>
    </row>
    <row r="132" spans="11:12" x14ac:dyDescent="0.15">
      <c r="K132" s="222"/>
      <c r="L132" s="222"/>
    </row>
    <row r="133" spans="11:12" x14ac:dyDescent="0.15">
      <c r="K133" s="222"/>
      <c r="L133" s="222"/>
    </row>
    <row r="134" spans="11:12" x14ac:dyDescent="0.15">
      <c r="K134" s="222"/>
      <c r="L134" s="222"/>
    </row>
    <row r="135" spans="11:12" x14ac:dyDescent="0.15">
      <c r="K135" s="222"/>
      <c r="L135" s="222"/>
    </row>
    <row r="136" spans="11:12" x14ac:dyDescent="0.15">
      <c r="K136" s="222"/>
      <c r="L136" s="222"/>
    </row>
    <row r="137" spans="11:12" x14ac:dyDescent="0.15">
      <c r="K137" s="222"/>
      <c r="L137" s="222"/>
    </row>
    <row r="138" spans="11:12" x14ac:dyDescent="0.15">
      <c r="K138" s="222"/>
      <c r="L138" s="222"/>
    </row>
    <row r="139" spans="11:12" x14ac:dyDescent="0.15">
      <c r="K139" s="222"/>
      <c r="L139" s="222"/>
    </row>
    <row r="140" spans="11:12" x14ac:dyDescent="0.15">
      <c r="K140" s="222"/>
      <c r="L140" s="222"/>
    </row>
    <row r="141" spans="11:12" x14ac:dyDescent="0.15">
      <c r="K141" s="222"/>
      <c r="L141" s="222"/>
    </row>
    <row r="142" spans="11:12" x14ac:dyDescent="0.15">
      <c r="K142" s="222"/>
      <c r="L142" s="222"/>
    </row>
    <row r="143" spans="11:12" x14ac:dyDescent="0.15">
      <c r="K143" s="222"/>
      <c r="L143" s="222"/>
    </row>
    <row r="144" spans="11:12" x14ac:dyDescent="0.15">
      <c r="K144" s="222"/>
      <c r="L144" s="222"/>
    </row>
    <row r="145" spans="11:12" x14ac:dyDescent="0.15">
      <c r="K145" s="222"/>
      <c r="L145" s="222"/>
    </row>
    <row r="146" spans="11:12" x14ac:dyDescent="0.15">
      <c r="K146" s="222"/>
      <c r="L146" s="222"/>
    </row>
    <row r="147" spans="11:12" x14ac:dyDescent="0.15">
      <c r="K147" s="222"/>
      <c r="L147" s="222"/>
    </row>
    <row r="148" spans="11:12" x14ac:dyDescent="0.15">
      <c r="K148" s="222"/>
      <c r="L148" s="222"/>
    </row>
    <row r="149" spans="11:12" x14ac:dyDescent="0.15">
      <c r="K149" s="222"/>
      <c r="L149" s="222"/>
    </row>
    <row r="150" spans="11:12" x14ac:dyDescent="0.15">
      <c r="K150" s="222"/>
      <c r="L150" s="222"/>
    </row>
    <row r="151" spans="11:12" x14ac:dyDescent="0.15">
      <c r="K151" s="222"/>
      <c r="L151" s="222"/>
    </row>
    <row r="152" spans="11:12" x14ac:dyDescent="0.15">
      <c r="K152" s="222"/>
      <c r="L152" s="222"/>
    </row>
    <row r="153" spans="11:12" x14ac:dyDescent="0.15">
      <c r="K153" s="222"/>
      <c r="L153" s="222"/>
    </row>
    <row r="154" spans="11:12" x14ac:dyDescent="0.15">
      <c r="K154" s="222"/>
      <c r="L154" s="222"/>
    </row>
    <row r="155" spans="11:12" x14ac:dyDescent="0.15">
      <c r="K155" s="222"/>
      <c r="L155" s="222"/>
    </row>
    <row r="156" spans="11:12" x14ac:dyDescent="0.15">
      <c r="K156" s="222"/>
      <c r="L156" s="222"/>
    </row>
    <row r="157" spans="11:12" x14ac:dyDescent="0.15">
      <c r="K157" s="222"/>
      <c r="L157" s="222"/>
    </row>
    <row r="158" spans="11:12" x14ac:dyDescent="0.15">
      <c r="K158" s="222"/>
      <c r="L158" s="222"/>
    </row>
    <row r="159" spans="11:12" x14ac:dyDescent="0.15">
      <c r="K159" s="222"/>
      <c r="L159" s="222"/>
    </row>
    <row r="160" spans="11:12" x14ac:dyDescent="0.15">
      <c r="K160" s="222"/>
      <c r="L160" s="222"/>
    </row>
    <row r="161" spans="11:12" x14ac:dyDescent="0.15">
      <c r="K161" s="222"/>
      <c r="L161" s="222"/>
    </row>
    <row r="162" spans="11:12" x14ac:dyDescent="0.15">
      <c r="K162" s="222"/>
      <c r="L162" s="222"/>
    </row>
    <row r="163" spans="11:12" x14ac:dyDescent="0.15">
      <c r="K163" s="222"/>
      <c r="L163" s="222"/>
    </row>
    <row r="164" spans="11:12" x14ac:dyDescent="0.15">
      <c r="K164" s="222"/>
      <c r="L164" s="222"/>
    </row>
    <row r="165" spans="11:12" x14ac:dyDescent="0.15">
      <c r="K165" s="222"/>
      <c r="L165" s="222"/>
    </row>
    <row r="166" spans="11:12" x14ac:dyDescent="0.15">
      <c r="K166" s="222"/>
      <c r="L166" s="222"/>
    </row>
    <row r="167" spans="11:12" x14ac:dyDescent="0.15">
      <c r="K167" s="222"/>
      <c r="L167" s="222"/>
    </row>
    <row r="168" spans="11:12" x14ac:dyDescent="0.15">
      <c r="K168" s="222"/>
      <c r="L168" s="222"/>
    </row>
    <row r="169" spans="11:12" x14ac:dyDescent="0.15">
      <c r="K169" s="222"/>
      <c r="L169" s="222"/>
    </row>
    <row r="170" spans="11:12" x14ac:dyDescent="0.15">
      <c r="K170" s="222"/>
      <c r="L170" s="222"/>
    </row>
    <row r="171" spans="11:12" x14ac:dyDescent="0.15">
      <c r="K171" s="222"/>
      <c r="L171" s="222"/>
    </row>
    <row r="172" spans="11:12" x14ac:dyDescent="0.15">
      <c r="K172" s="222"/>
      <c r="L172" s="222"/>
    </row>
    <row r="173" spans="11:12" x14ac:dyDescent="0.15">
      <c r="K173" s="222"/>
      <c r="L173" s="222"/>
    </row>
    <row r="174" spans="11:12" x14ac:dyDescent="0.15">
      <c r="K174" s="222"/>
      <c r="L174" s="222"/>
    </row>
    <row r="175" spans="11:12" x14ac:dyDescent="0.15">
      <c r="K175" s="222"/>
      <c r="L175" s="222"/>
    </row>
    <row r="176" spans="11:12" x14ac:dyDescent="0.15">
      <c r="K176" s="222"/>
      <c r="L176" s="222"/>
    </row>
    <row r="177" spans="11:12" x14ac:dyDescent="0.15">
      <c r="K177" s="222"/>
      <c r="L177" s="222"/>
    </row>
    <row r="178" spans="11:12" x14ac:dyDescent="0.15">
      <c r="K178" s="222"/>
      <c r="L178" s="222"/>
    </row>
    <row r="179" spans="11:12" x14ac:dyDescent="0.15">
      <c r="K179" s="222"/>
      <c r="L179" s="222"/>
    </row>
    <row r="180" spans="11:12" x14ac:dyDescent="0.15">
      <c r="K180" s="222"/>
      <c r="L180" s="222"/>
    </row>
    <row r="181" spans="11:12" x14ac:dyDescent="0.15">
      <c r="K181" s="222"/>
      <c r="L181" s="222"/>
    </row>
    <row r="182" spans="11:12" x14ac:dyDescent="0.15">
      <c r="K182" s="222"/>
      <c r="L182" s="222"/>
    </row>
    <row r="183" spans="11:12" x14ac:dyDescent="0.15">
      <c r="K183" s="222"/>
      <c r="L183" s="222"/>
    </row>
    <row r="184" spans="11:12" x14ac:dyDescent="0.15">
      <c r="K184" s="222"/>
      <c r="L184" s="222"/>
    </row>
    <row r="185" spans="11:12" x14ac:dyDescent="0.15">
      <c r="K185" s="222"/>
      <c r="L185" s="222"/>
    </row>
    <row r="186" spans="11:12" x14ac:dyDescent="0.15">
      <c r="K186" s="222"/>
      <c r="L186" s="222"/>
    </row>
    <row r="187" spans="11:12" x14ac:dyDescent="0.15">
      <c r="K187" s="222"/>
      <c r="L187" s="222"/>
    </row>
    <row r="188" spans="11:12" x14ac:dyDescent="0.15">
      <c r="K188" s="222"/>
      <c r="L188" s="222"/>
    </row>
    <row r="189" spans="11:12" x14ac:dyDescent="0.15">
      <c r="K189" s="222"/>
      <c r="L189" s="222"/>
    </row>
    <row r="190" spans="11:12" x14ac:dyDescent="0.15">
      <c r="K190" s="222"/>
      <c r="L190" s="222"/>
    </row>
    <row r="191" spans="11:12" x14ac:dyDescent="0.15">
      <c r="K191" s="222"/>
      <c r="L191" s="222"/>
    </row>
    <row r="192" spans="11:12" x14ac:dyDescent="0.15">
      <c r="K192" s="222"/>
      <c r="L192" s="222"/>
    </row>
    <row r="193" spans="11:12" x14ac:dyDescent="0.15">
      <c r="K193" s="222"/>
      <c r="L193" s="222"/>
    </row>
    <row r="194" spans="11:12" x14ac:dyDescent="0.15">
      <c r="K194" s="222"/>
      <c r="L194" s="222"/>
    </row>
    <row r="195" spans="11:12" x14ac:dyDescent="0.15">
      <c r="K195" s="222"/>
      <c r="L195" s="222"/>
    </row>
    <row r="196" spans="11:12" x14ac:dyDescent="0.15">
      <c r="K196" s="222"/>
      <c r="L196" s="222"/>
    </row>
    <row r="197" spans="11:12" x14ac:dyDescent="0.15">
      <c r="K197" s="222"/>
      <c r="L197" s="222"/>
    </row>
    <row r="198" spans="11:12" x14ac:dyDescent="0.15">
      <c r="K198" s="222"/>
      <c r="L198" s="222"/>
    </row>
    <row r="199" spans="11:12" x14ac:dyDescent="0.15">
      <c r="K199" s="222"/>
      <c r="L199" s="222"/>
    </row>
    <row r="200" spans="11:12" x14ac:dyDescent="0.15">
      <c r="K200" s="222"/>
      <c r="L200" s="222"/>
    </row>
    <row r="201" spans="11:12" x14ac:dyDescent="0.15">
      <c r="K201" s="222"/>
      <c r="L201" s="222"/>
    </row>
    <row r="202" spans="11:12" x14ac:dyDescent="0.15">
      <c r="K202" s="222"/>
      <c r="L202" s="222"/>
    </row>
    <row r="203" spans="11:12" x14ac:dyDescent="0.15">
      <c r="K203" s="222"/>
      <c r="L203" s="222"/>
    </row>
    <row r="204" spans="11:12" x14ac:dyDescent="0.15">
      <c r="K204" s="222"/>
      <c r="L204" s="222"/>
    </row>
    <row r="205" spans="11:12" x14ac:dyDescent="0.15">
      <c r="K205" s="222"/>
      <c r="L205" s="222"/>
    </row>
    <row r="206" spans="11:12" x14ac:dyDescent="0.15">
      <c r="K206" s="222"/>
      <c r="L206" s="222"/>
    </row>
    <row r="207" spans="11:12" x14ac:dyDescent="0.15">
      <c r="K207" s="222"/>
      <c r="L207" s="222"/>
    </row>
    <row r="208" spans="11:12" x14ac:dyDescent="0.15">
      <c r="K208" s="222"/>
      <c r="L208" s="222"/>
    </row>
    <row r="209" spans="11:12" x14ac:dyDescent="0.15">
      <c r="K209" s="222"/>
      <c r="L209" s="222"/>
    </row>
    <row r="210" spans="11:12" x14ac:dyDescent="0.15">
      <c r="K210" s="222"/>
      <c r="L210" s="222"/>
    </row>
    <row r="211" spans="11:12" x14ac:dyDescent="0.15">
      <c r="K211" s="222"/>
      <c r="L211" s="222"/>
    </row>
    <row r="212" spans="11:12" x14ac:dyDescent="0.15">
      <c r="K212" s="222"/>
      <c r="L212" s="222"/>
    </row>
    <row r="213" spans="11:12" x14ac:dyDescent="0.15">
      <c r="K213" s="222"/>
      <c r="L213" s="222"/>
    </row>
    <row r="214" spans="11:12" x14ac:dyDescent="0.15">
      <c r="K214" s="222"/>
      <c r="L214" s="222"/>
    </row>
    <row r="215" spans="11:12" x14ac:dyDescent="0.15">
      <c r="K215" s="222"/>
      <c r="L215" s="222"/>
    </row>
    <row r="216" spans="11:12" x14ac:dyDescent="0.15">
      <c r="K216" s="222"/>
      <c r="L216" s="222"/>
    </row>
    <row r="217" spans="11:12" x14ac:dyDescent="0.15">
      <c r="K217" s="222"/>
      <c r="L217" s="222"/>
    </row>
    <row r="218" spans="11:12" x14ac:dyDescent="0.15">
      <c r="K218" s="222"/>
      <c r="L218" s="222"/>
    </row>
    <row r="219" spans="11:12" x14ac:dyDescent="0.15">
      <c r="K219" s="222"/>
      <c r="L219" s="222"/>
    </row>
    <row r="220" spans="11:12" x14ac:dyDescent="0.15">
      <c r="K220" s="222"/>
      <c r="L220" s="222"/>
    </row>
    <row r="221" spans="11:12" x14ac:dyDescent="0.15">
      <c r="K221" s="222"/>
      <c r="L221" s="222"/>
    </row>
    <row r="222" spans="11:12" x14ac:dyDescent="0.15">
      <c r="K222" s="222"/>
      <c r="L222" s="222"/>
    </row>
    <row r="223" spans="11:12" x14ac:dyDescent="0.15">
      <c r="K223" s="222"/>
      <c r="L223" s="222"/>
    </row>
    <row r="224" spans="11:12" x14ac:dyDescent="0.15">
      <c r="K224" s="222"/>
      <c r="L224" s="222"/>
    </row>
    <row r="225" spans="11:12" x14ac:dyDescent="0.15">
      <c r="K225" s="222"/>
      <c r="L225" s="222"/>
    </row>
    <row r="226" spans="11:12" x14ac:dyDescent="0.15">
      <c r="K226" s="222"/>
      <c r="L226" s="222"/>
    </row>
    <row r="227" spans="11:12" x14ac:dyDescent="0.15">
      <c r="K227" s="222"/>
      <c r="L227" s="222"/>
    </row>
    <row r="228" spans="11:12" x14ac:dyDescent="0.15">
      <c r="K228" s="222"/>
      <c r="L228" s="222"/>
    </row>
    <row r="229" spans="11:12" x14ac:dyDescent="0.15">
      <c r="K229" s="222"/>
      <c r="L229" s="222"/>
    </row>
    <row r="230" spans="11:12" x14ac:dyDescent="0.15">
      <c r="K230" s="222"/>
      <c r="L230" s="222"/>
    </row>
    <row r="231" spans="11:12" x14ac:dyDescent="0.15">
      <c r="K231" s="222"/>
      <c r="L231" s="222"/>
    </row>
    <row r="232" spans="11:12" x14ac:dyDescent="0.15">
      <c r="K232" s="222"/>
      <c r="L232" s="222"/>
    </row>
    <row r="233" spans="11:12" x14ac:dyDescent="0.15">
      <c r="K233" s="222"/>
      <c r="L233" s="222"/>
    </row>
    <row r="234" spans="11:12" x14ac:dyDescent="0.15">
      <c r="K234" s="222"/>
      <c r="L234" s="222"/>
    </row>
    <row r="235" spans="11:12" x14ac:dyDescent="0.15">
      <c r="K235" s="222"/>
      <c r="L235" s="222"/>
    </row>
    <row r="236" spans="11:12" x14ac:dyDescent="0.15">
      <c r="K236" s="222"/>
      <c r="L236" s="222"/>
    </row>
    <row r="237" spans="11:12" x14ac:dyDescent="0.15">
      <c r="K237" s="222"/>
      <c r="L237" s="222"/>
    </row>
    <row r="238" spans="11:12" x14ac:dyDescent="0.15">
      <c r="K238" s="222"/>
      <c r="L238" s="222"/>
    </row>
    <row r="239" spans="11:12" x14ac:dyDescent="0.15">
      <c r="K239" s="222"/>
      <c r="L239" s="222"/>
    </row>
    <row r="240" spans="11:12" x14ac:dyDescent="0.15">
      <c r="K240" s="222"/>
      <c r="L240" s="222"/>
    </row>
    <row r="241" spans="11:12" x14ac:dyDescent="0.15">
      <c r="K241" s="222"/>
      <c r="L241" s="222"/>
    </row>
    <row r="242" spans="11:12" x14ac:dyDescent="0.15">
      <c r="K242" s="222"/>
      <c r="L242" s="222"/>
    </row>
    <row r="243" spans="11:12" x14ac:dyDescent="0.15">
      <c r="K243" s="222"/>
      <c r="L243" s="222"/>
    </row>
    <row r="244" spans="11:12" x14ac:dyDescent="0.15">
      <c r="K244" s="222"/>
      <c r="L244" s="222"/>
    </row>
    <row r="245" spans="11:12" x14ac:dyDescent="0.15">
      <c r="K245" s="222"/>
      <c r="L245" s="222"/>
    </row>
    <row r="246" spans="11:12" x14ac:dyDescent="0.15">
      <c r="K246" s="222"/>
      <c r="L246" s="222"/>
    </row>
    <row r="247" spans="11:12" x14ac:dyDescent="0.15">
      <c r="K247" s="222"/>
      <c r="L247" s="222"/>
    </row>
    <row r="248" spans="11:12" x14ac:dyDescent="0.15">
      <c r="K248" s="222"/>
      <c r="L248" s="222"/>
    </row>
    <row r="249" spans="11:12" x14ac:dyDescent="0.15">
      <c r="K249" s="222"/>
      <c r="L249" s="222"/>
    </row>
    <row r="250" spans="11:12" x14ac:dyDescent="0.15">
      <c r="K250" s="222"/>
      <c r="L250" s="222"/>
    </row>
    <row r="251" spans="11:12" x14ac:dyDescent="0.15">
      <c r="K251" s="222"/>
      <c r="L251" s="222"/>
    </row>
    <row r="252" spans="11:12" x14ac:dyDescent="0.15">
      <c r="K252" s="222"/>
      <c r="L252" s="222"/>
    </row>
    <row r="253" spans="11:12" x14ac:dyDescent="0.15">
      <c r="K253" s="222"/>
      <c r="L253" s="222"/>
    </row>
    <row r="254" spans="11:12" x14ac:dyDescent="0.15">
      <c r="K254" s="222"/>
      <c r="L254" s="222"/>
    </row>
    <row r="255" spans="11:12" x14ac:dyDescent="0.15">
      <c r="K255" s="222"/>
      <c r="L255" s="222"/>
    </row>
    <row r="256" spans="11:12" x14ac:dyDescent="0.15">
      <c r="K256" s="222"/>
      <c r="L256" s="222"/>
    </row>
    <row r="257" spans="11:12" x14ac:dyDescent="0.15">
      <c r="K257" s="222"/>
      <c r="L257" s="222"/>
    </row>
    <row r="258" spans="11:12" x14ac:dyDescent="0.15">
      <c r="K258" s="222"/>
      <c r="L258" s="222"/>
    </row>
    <row r="259" spans="11:12" x14ac:dyDescent="0.15">
      <c r="K259" s="222"/>
      <c r="L259" s="222"/>
    </row>
    <row r="260" spans="11:12" x14ac:dyDescent="0.15">
      <c r="K260" s="222"/>
      <c r="L260" s="222"/>
    </row>
    <row r="261" spans="11:12" x14ac:dyDescent="0.15">
      <c r="K261" s="222"/>
      <c r="L261" s="222"/>
    </row>
    <row r="262" spans="11:12" x14ac:dyDescent="0.15">
      <c r="K262" s="222"/>
      <c r="L262" s="222"/>
    </row>
    <row r="263" spans="11:12" x14ac:dyDescent="0.15">
      <c r="K263" s="222"/>
      <c r="L263" s="222"/>
    </row>
    <row r="264" spans="11:12" x14ac:dyDescent="0.15">
      <c r="K264" s="222"/>
      <c r="L264" s="222"/>
    </row>
    <row r="265" spans="11:12" x14ac:dyDescent="0.15">
      <c r="K265" s="222"/>
      <c r="L265" s="222"/>
    </row>
    <row r="266" spans="11:12" x14ac:dyDescent="0.15">
      <c r="K266" s="222"/>
      <c r="L266" s="222"/>
    </row>
    <row r="267" spans="11:12" x14ac:dyDescent="0.15">
      <c r="K267" s="222"/>
      <c r="L267" s="222"/>
    </row>
    <row r="268" spans="11:12" x14ac:dyDescent="0.15">
      <c r="K268" s="222"/>
      <c r="L268" s="222"/>
    </row>
    <row r="269" spans="11:12" x14ac:dyDescent="0.15">
      <c r="K269" s="222"/>
      <c r="L269" s="222"/>
    </row>
    <row r="270" spans="11:12" x14ac:dyDescent="0.15">
      <c r="K270" s="222"/>
      <c r="L270" s="222"/>
    </row>
    <row r="271" spans="11:12" x14ac:dyDescent="0.15">
      <c r="K271" s="222"/>
      <c r="L271" s="222"/>
    </row>
    <row r="272" spans="11:12" x14ac:dyDescent="0.15">
      <c r="K272" s="222"/>
      <c r="L272" s="222"/>
    </row>
    <row r="273" spans="11:12" x14ac:dyDescent="0.15">
      <c r="K273" s="222"/>
      <c r="L273" s="222"/>
    </row>
    <row r="274" spans="11:12" x14ac:dyDescent="0.15">
      <c r="K274" s="222"/>
      <c r="L274" s="222"/>
    </row>
    <row r="275" spans="11:12" x14ac:dyDescent="0.15">
      <c r="K275" s="222"/>
      <c r="L275" s="222"/>
    </row>
    <row r="276" spans="11:12" x14ac:dyDescent="0.15">
      <c r="K276" s="222"/>
      <c r="L276" s="222"/>
    </row>
    <row r="277" spans="11:12" x14ac:dyDescent="0.15">
      <c r="K277" s="222"/>
      <c r="L277" s="222"/>
    </row>
    <row r="278" spans="11:12" x14ac:dyDescent="0.15">
      <c r="K278" s="222"/>
      <c r="L278" s="222"/>
    </row>
    <row r="279" spans="11:12" x14ac:dyDescent="0.15">
      <c r="K279" s="222"/>
      <c r="L279" s="222"/>
    </row>
    <row r="280" spans="11:12" x14ac:dyDescent="0.15">
      <c r="K280" s="222"/>
      <c r="L280" s="222"/>
    </row>
    <row r="281" spans="11:12" x14ac:dyDescent="0.15">
      <c r="K281" s="222"/>
      <c r="L281" s="222"/>
    </row>
    <row r="282" spans="11:12" x14ac:dyDescent="0.15">
      <c r="K282" s="222"/>
      <c r="L282" s="222"/>
    </row>
    <row r="283" spans="11:12" x14ac:dyDescent="0.15">
      <c r="K283" s="222"/>
      <c r="L283" s="222"/>
    </row>
    <row r="284" spans="11:12" x14ac:dyDescent="0.15">
      <c r="K284" s="222"/>
      <c r="L284" s="222"/>
    </row>
    <row r="285" spans="11:12" x14ac:dyDescent="0.15">
      <c r="K285" s="222"/>
      <c r="L285" s="222"/>
    </row>
    <row r="286" spans="11:12" x14ac:dyDescent="0.15">
      <c r="K286" s="222"/>
      <c r="L286" s="222"/>
    </row>
    <row r="287" spans="11:12" x14ac:dyDescent="0.15">
      <c r="K287" s="222"/>
      <c r="L287" s="222"/>
    </row>
    <row r="288" spans="11:12" x14ac:dyDescent="0.15">
      <c r="K288" s="222"/>
      <c r="L288" s="222"/>
    </row>
    <row r="289" spans="11:12" x14ac:dyDescent="0.15">
      <c r="K289" s="222"/>
      <c r="L289" s="222"/>
    </row>
    <row r="290" spans="11:12" x14ac:dyDescent="0.15">
      <c r="K290" s="222"/>
      <c r="L290" s="222"/>
    </row>
    <row r="291" spans="11:12" x14ac:dyDescent="0.15">
      <c r="K291" s="222"/>
      <c r="L291" s="222"/>
    </row>
    <row r="292" spans="11:12" x14ac:dyDescent="0.15">
      <c r="K292" s="222"/>
      <c r="L292" s="222"/>
    </row>
    <row r="293" spans="11:12" x14ac:dyDescent="0.15">
      <c r="K293" s="222"/>
      <c r="L293" s="222"/>
    </row>
    <row r="294" spans="11:12" x14ac:dyDescent="0.15">
      <c r="K294" s="222"/>
      <c r="L294" s="222"/>
    </row>
    <row r="295" spans="11:12" x14ac:dyDescent="0.15">
      <c r="K295" s="222"/>
      <c r="L295" s="222"/>
    </row>
    <row r="296" spans="11:12" x14ac:dyDescent="0.15">
      <c r="K296" s="222"/>
      <c r="L296" s="222"/>
    </row>
    <row r="297" spans="11:12" x14ac:dyDescent="0.15">
      <c r="K297" s="222"/>
      <c r="L297" s="222"/>
    </row>
    <row r="298" spans="11:12" x14ac:dyDescent="0.15">
      <c r="K298" s="222"/>
      <c r="L298" s="222"/>
    </row>
    <row r="299" spans="11:12" x14ac:dyDescent="0.15">
      <c r="K299" s="222"/>
      <c r="L299" s="222"/>
    </row>
    <row r="300" spans="11:12" x14ac:dyDescent="0.15">
      <c r="K300" s="222"/>
      <c r="L300" s="222"/>
    </row>
    <row r="301" spans="11:12" x14ac:dyDescent="0.15">
      <c r="K301" s="222"/>
      <c r="L301" s="222"/>
    </row>
    <row r="302" spans="11:12" x14ac:dyDescent="0.15">
      <c r="K302" s="222"/>
      <c r="L302" s="222"/>
    </row>
    <row r="303" spans="11:12" x14ac:dyDescent="0.15">
      <c r="K303" s="222"/>
      <c r="L303" s="222"/>
    </row>
    <row r="304" spans="11:12" x14ac:dyDescent="0.15">
      <c r="K304" s="222"/>
      <c r="L304" s="222"/>
    </row>
    <row r="305" spans="11:12" x14ac:dyDescent="0.15">
      <c r="K305" s="222"/>
      <c r="L305" s="222"/>
    </row>
    <row r="306" spans="11:12" x14ac:dyDescent="0.15">
      <c r="K306" s="222"/>
      <c r="L306" s="222"/>
    </row>
    <row r="307" spans="11:12" x14ac:dyDescent="0.15">
      <c r="K307" s="222"/>
      <c r="L307" s="222"/>
    </row>
    <row r="308" spans="11:12" x14ac:dyDescent="0.15">
      <c r="K308" s="222"/>
      <c r="L308" s="222"/>
    </row>
    <row r="309" spans="11:12" x14ac:dyDescent="0.15">
      <c r="K309" s="222"/>
      <c r="L309" s="222"/>
    </row>
    <row r="310" spans="11:12" x14ac:dyDescent="0.15">
      <c r="K310" s="222"/>
      <c r="L310" s="222"/>
    </row>
    <row r="311" spans="11:12" x14ac:dyDescent="0.15">
      <c r="K311" s="222"/>
      <c r="L311" s="222"/>
    </row>
    <row r="312" spans="11:12" x14ac:dyDescent="0.15">
      <c r="K312" s="222"/>
      <c r="L312" s="222"/>
    </row>
    <row r="313" spans="11:12" x14ac:dyDescent="0.15">
      <c r="K313" s="222"/>
      <c r="L313" s="222"/>
    </row>
  </sheetData>
  <autoFilter ref="B5:L5" xr:uid="{00000000-0009-0000-0000-000000000000}"/>
  <mergeCells count="7">
    <mergeCell ref="B21:C21"/>
    <mergeCell ref="D4:E4"/>
    <mergeCell ref="F4:G4"/>
    <mergeCell ref="H4:I4"/>
    <mergeCell ref="D21:E21"/>
    <mergeCell ref="F21:G21"/>
    <mergeCell ref="H21:I21"/>
  </mergeCells>
  <printOptions horizontalCentered="1"/>
  <pageMargins left="0" right="0" top="0.78740157480314965" bottom="0" header="0" footer="0"/>
  <pageSetup paperSize="9" scale="83" fitToWidth="2" orientation="landscape" horizontalDpi="300" verticalDpi="300"/>
  <headerFooter alignWithMargins="0">
    <oddHeader>&amp;L&amp;8&amp;F&amp;A&amp;P&amp;R&amp;8&amp;D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7"/>
  <sheetViews>
    <sheetView topLeftCell="A4" workbookViewId="0">
      <selection activeCell="F51" sqref="F51"/>
    </sheetView>
  </sheetViews>
  <sheetFormatPr baseColWidth="10" defaultRowHeight="16" x14ac:dyDescent="0.2"/>
  <cols>
    <col min="1" max="1" width="2.5" customWidth="1"/>
    <col min="2" max="2" width="5.33203125" customWidth="1"/>
  </cols>
  <sheetData>
    <row r="1" spans="1:21" x14ac:dyDescent="0.2">
      <c r="A1" s="334"/>
      <c r="B1" s="334"/>
      <c r="C1" s="1129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1:21" x14ac:dyDescent="0.2">
      <c r="A2" s="334"/>
      <c r="B2" s="334"/>
      <c r="C2" s="1129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</row>
    <row r="3" spans="1:21" x14ac:dyDescent="0.2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</row>
    <row r="4" spans="1:21" x14ac:dyDescent="0.2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</row>
    <row r="5" spans="1:21" x14ac:dyDescent="0.2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</row>
    <row r="6" spans="1:21" x14ac:dyDescent="0.2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</row>
    <row r="7" spans="1:21" x14ac:dyDescent="0.2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</row>
    <row r="8" spans="1:21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</row>
    <row r="9" spans="1:21" x14ac:dyDescent="0.2">
      <c r="A9" s="334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</row>
    <row r="10" spans="1:21" x14ac:dyDescent="0.2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</row>
    <row r="11" spans="1:21" x14ac:dyDescent="0.2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</row>
    <row r="12" spans="1:21" x14ac:dyDescent="0.2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</row>
    <row r="13" spans="1:21" x14ac:dyDescent="0.2">
      <c r="A13" s="334"/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</row>
    <row r="14" spans="1:21" x14ac:dyDescent="0.2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</row>
    <row r="15" spans="1:21" x14ac:dyDescent="0.2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</row>
    <row r="16" spans="1:21" x14ac:dyDescent="0.2">
      <c r="A16" s="334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</row>
    <row r="17" spans="1:21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</row>
    <row r="18" spans="1:21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</row>
    <row r="19" spans="1:21" x14ac:dyDescent="0.2">
      <c r="A19" s="334"/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</row>
    <row r="20" spans="1:21" x14ac:dyDescent="0.2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</row>
    <row r="21" spans="1:21" x14ac:dyDescent="0.2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</row>
    <row r="22" spans="1:21" x14ac:dyDescent="0.2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</row>
    <row r="23" spans="1:21" x14ac:dyDescent="0.2">
      <c r="A23" s="334"/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</row>
    <row r="24" spans="1:21" x14ac:dyDescent="0.2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</row>
    <row r="25" spans="1:21" x14ac:dyDescent="0.2">
      <c r="A25" s="334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</row>
    <row r="26" spans="1:21" x14ac:dyDescent="0.2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</row>
    <row r="27" spans="1:21" x14ac:dyDescent="0.2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</row>
    <row r="28" spans="1:21" x14ac:dyDescent="0.2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</row>
    <row r="29" spans="1:21" x14ac:dyDescent="0.2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</row>
    <row r="30" spans="1:21" x14ac:dyDescent="0.2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</row>
    <row r="31" spans="1:21" x14ac:dyDescent="0.2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</row>
    <row r="32" spans="1:21" x14ac:dyDescent="0.2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</row>
    <row r="33" spans="1:21" x14ac:dyDescent="0.2">
      <c r="A33" s="334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</row>
    <row r="34" spans="1:21" x14ac:dyDescent="0.2">
      <c r="A34" s="334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</row>
    <row r="35" spans="1:21" x14ac:dyDescent="0.2">
      <c r="A35" s="334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</row>
    <row r="36" spans="1:21" x14ac:dyDescent="0.2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</row>
    <row r="37" spans="1:21" x14ac:dyDescent="0.2">
      <c r="A37" s="334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</row>
    <row r="38" spans="1:21" x14ac:dyDescent="0.2">
      <c r="A38" s="334"/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</row>
    <row r="39" spans="1:21" x14ac:dyDescent="0.2">
      <c r="A39" s="334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</row>
    <row r="40" spans="1:21" x14ac:dyDescent="0.2">
      <c r="A40" s="334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</row>
    <row r="41" spans="1:21" x14ac:dyDescent="0.2">
      <c r="A41" s="334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</row>
    <row r="42" spans="1:21" x14ac:dyDescent="0.2">
      <c r="A42" s="334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</row>
    <row r="43" spans="1:21" x14ac:dyDescent="0.2">
      <c r="A43" s="334"/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</row>
    <row r="44" spans="1:21" x14ac:dyDescent="0.2">
      <c r="A44" s="334"/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</row>
    <row r="45" spans="1:21" x14ac:dyDescent="0.2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</row>
    <row r="46" spans="1:21" x14ac:dyDescent="0.2">
      <c r="A46" s="334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</row>
    <row r="47" spans="1:21" x14ac:dyDescent="0.2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</row>
    <row r="48" spans="1:21" x14ac:dyDescent="0.2">
      <c r="A48" s="334"/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</row>
    <row r="49" spans="1:21" x14ac:dyDescent="0.2">
      <c r="A49" s="334"/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</row>
    <row r="50" spans="1:21" x14ac:dyDescent="0.2">
      <c r="A50" s="334"/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</row>
    <row r="51" spans="1:21" x14ac:dyDescent="0.2">
      <c r="A51" s="334"/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</row>
    <row r="52" spans="1:21" x14ac:dyDescent="0.2">
      <c r="A52" s="334"/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</row>
    <row r="53" spans="1:21" x14ac:dyDescent="0.2">
      <c r="A53" s="334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</row>
    <row r="54" spans="1:21" x14ac:dyDescent="0.2">
      <c r="A54" s="334"/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</row>
    <row r="55" spans="1:21" x14ac:dyDescent="0.2">
      <c r="A55" s="334"/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</row>
    <row r="56" spans="1:21" x14ac:dyDescent="0.2">
      <c r="A56" s="334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</row>
    <row r="57" spans="1:21" x14ac:dyDescent="0.2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</row>
    <row r="58" spans="1:21" x14ac:dyDescent="0.2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</row>
    <row r="59" spans="1:21" x14ac:dyDescent="0.2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</row>
    <row r="60" spans="1:21" x14ac:dyDescent="0.2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</row>
    <row r="61" spans="1:21" x14ac:dyDescent="0.2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</row>
    <row r="62" spans="1:21" x14ac:dyDescent="0.2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</row>
    <row r="63" spans="1:21" x14ac:dyDescent="0.2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</row>
    <row r="64" spans="1:21" x14ac:dyDescent="0.2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</row>
    <row r="65" spans="1:21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</row>
    <row r="66" spans="1:21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</row>
    <row r="67" spans="1:21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</row>
    <row r="68" spans="1:21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</row>
    <row r="69" spans="1:21" x14ac:dyDescent="0.2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</row>
    <row r="70" spans="1:21" x14ac:dyDescent="0.2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</row>
    <row r="71" spans="1:21" x14ac:dyDescent="0.2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</row>
    <row r="72" spans="1:21" x14ac:dyDescent="0.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</row>
    <row r="73" spans="1:21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</row>
    <row r="74" spans="1:21" x14ac:dyDescent="0.2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</row>
    <row r="75" spans="1:21" x14ac:dyDescent="0.2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</row>
    <row r="76" spans="1:21" x14ac:dyDescent="0.2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</row>
    <row r="77" spans="1:21" x14ac:dyDescent="0.2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9"/>
  <sheetViews>
    <sheetView zoomScaleNormal="10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90" sqref="F90"/>
    </sheetView>
  </sheetViews>
  <sheetFormatPr baseColWidth="10" defaultRowHeight="16" outlineLevelRow="1" x14ac:dyDescent="0.2"/>
  <cols>
    <col min="2" max="2" width="31" customWidth="1"/>
    <col min="3" max="16" width="16.5" customWidth="1"/>
    <col min="17" max="17" width="13.5" customWidth="1"/>
  </cols>
  <sheetData>
    <row r="1" spans="1:17" ht="25" x14ac:dyDescent="0.2">
      <c r="A1" s="3"/>
      <c r="B1" s="320" t="str">
        <f>'DETAIL PREVISION BUDGET 2024'!B2</f>
        <v xml:space="preserve">PREVISION BUDGETAIRE </v>
      </c>
      <c r="C1" s="321" t="str">
        <f>'DETAIL PREVISION BUDGET 2024'!D2</f>
        <v>ANEG</v>
      </c>
      <c r="D1" s="321"/>
      <c r="E1" s="320" t="str">
        <f>'DETAIL PREVISION BUDGET 2024'!G2</f>
        <v>PREVISION DE BUDGET 2024</v>
      </c>
      <c r="F1" s="320"/>
      <c r="G1" s="320"/>
      <c r="H1" s="320"/>
      <c r="I1" s="320"/>
      <c r="J1" s="320"/>
      <c r="K1" s="320"/>
      <c r="L1" s="320"/>
      <c r="M1" s="323"/>
      <c r="N1" s="323"/>
      <c r="O1" s="322"/>
      <c r="P1" s="322"/>
      <c r="Q1" s="1"/>
    </row>
    <row r="2" spans="1:17" ht="18" x14ac:dyDescent="0.2">
      <c r="A2" s="3"/>
      <c r="B2" s="3"/>
      <c r="C2" s="3"/>
      <c r="D2" s="4">
        <f>'DETAIL PREVISION BUDGET 2024'!D3</f>
        <v>45195</v>
      </c>
      <c r="E2" s="3"/>
      <c r="F2" s="3"/>
      <c r="G2" s="3"/>
      <c r="H2" s="3"/>
      <c r="I2" s="3"/>
      <c r="J2" s="3"/>
      <c r="K2" s="3"/>
      <c r="L2" s="3"/>
      <c r="M2" s="5"/>
      <c r="N2" s="5"/>
      <c r="O2" s="3"/>
      <c r="P2" s="3"/>
      <c r="Q2" s="1"/>
    </row>
    <row r="3" spans="1:17" x14ac:dyDescent="0.2">
      <c r="A3" s="61"/>
      <c r="B3" s="61"/>
      <c r="C3" s="3" t="str">
        <f>'DETAIL PREVISION BUDGET 2024'!B4</f>
        <v xml:space="preserve">Nature du Budget : </v>
      </c>
      <c r="D3" s="18" t="str">
        <f>'DETAIL PREVISION BUDGET 2024'!D4</f>
        <v>ANEG - Projet de Budget 2024 - V0</v>
      </c>
      <c r="E3" s="62"/>
      <c r="F3" s="62"/>
      <c r="G3" s="62"/>
      <c r="H3" s="62"/>
      <c r="I3" s="62"/>
      <c r="J3" s="62"/>
      <c r="K3" s="62"/>
      <c r="L3" s="62"/>
      <c r="M3" s="14"/>
      <c r="N3" s="14"/>
      <c r="O3" s="61"/>
      <c r="P3" s="61"/>
      <c r="Q3" s="326"/>
    </row>
    <row r="4" spans="1:17" ht="22" customHeight="1" thickBot="1" x14ac:dyDescent="0.25">
      <c r="A4" s="1350"/>
      <c r="B4" s="1350"/>
      <c r="C4" s="1329" t="str">
        <f>'DETAIL PREVISION BUDGET 2024'!D5</f>
        <v>Projet de Budget 2024</v>
      </c>
      <c r="D4" s="1329"/>
      <c r="E4" s="1329"/>
      <c r="F4" s="1329"/>
      <c r="G4" s="1329"/>
      <c r="H4" s="318"/>
      <c r="I4" s="318"/>
      <c r="J4" s="318"/>
      <c r="K4" s="319"/>
      <c r="L4" s="319"/>
      <c r="M4" s="3"/>
      <c r="N4" s="3"/>
      <c r="O4" s="29"/>
      <c r="P4" s="3"/>
      <c r="Q4" s="1"/>
    </row>
    <row r="5" spans="1:17" ht="29" thickTop="1" x14ac:dyDescent="0.2">
      <c r="A5" s="1351"/>
      <c r="B5" s="1352"/>
      <c r="C5" s="461" t="str">
        <f>'DETAIL PREVISION BUDGET 2024'!D7</f>
        <v>DOTATION
2024</v>
      </c>
      <c r="D5" s="346" t="str">
        <f>'DETAIL PREVISION BUDGET 2024'!E7</f>
        <v>REALISATION
2024</v>
      </c>
      <c r="E5" s="350" t="str">
        <f>'DETAIL PREVISION BUDGET 2024'!G7</f>
        <v>Commun
2024</v>
      </c>
      <c r="F5" s="317" t="str">
        <f>'DETAIL PREVISION BUDGET 2024'!H7</f>
        <v>Prévision
2024</v>
      </c>
      <c r="G5" s="350" t="str">
        <f>'DETAIL PREVISION BUDGET 2024'!J7</f>
        <v>Aeromodelisme
2024</v>
      </c>
      <c r="H5" s="317" t="str">
        <f>'DETAIL PREVISION BUDGET 2024'!K7</f>
        <v>Prévision
2024</v>
      </c>
      <c r="I5" s="350" t="str">
        <f>'DETAIL PREVISION BUDGET 2024'!M7</f>
        <v>Parachutisme
2024</v>
      </c>
      <c r="J5" s="317" t="str">
        <f>'DETAIL PREVISION BUDGET 2024'!N7</f>
        <v>Prévision
2024</v>
      </c>
      <c r="K5" s="350" t="str">
        <f>'DETAIL PREVISION BUDGET 2024'!P7</f>
        <v>VL - Paramoteur
2024</v>
      </c>
      <c r="L5" s="317" t="str">
        <f>'DETAIL PREVISION BUDGET 2024'!Q7</f>
        <v>Prévisio
2024</v>
      </c>
      <c r="M5" s="350" t="str">
        <f>'DETAIL PREVISION BUDGET 2024'!S7</f>
        <v>VM - ULM
2024</v>
      </c>
      <c r="N5" s="713" t="str">
        <f>'DETAIL PREVISION BUDGET 2024'!T7</f>
        <v>Prévision
2024</v>
      </c>
      <c r="O5" s="350" t="str">
        <f>'DETAIL PREVISION BUDGET 2024'!V7</f>
        <v>Vol à Voil
2024</v>
      </c>
      <c r="P5" s="732" t="str">
        <f>'DETAIL PREVISION BUDGET 2024'!W7</f>
        <v>Prévision
2024</v>
      </c>
      <c r="Q5" s="1"/>
    </row>
    <row r="6" spans="1:17" x14ac:dyDescent="0.2">
      <c r="A6" s="1353" t="str">
        <f>'DETAIL PREVISION BUDGET 2024'!A8</f>
        <v xml:space="preserve"> 1 / GESTION</v>
      </c>
      <c r="B6" s="1354">
        <f>'DETAIL PREVISION BUDGET 2024'!B8</f>
        <v>0</v>
      </c>
      <c r="C6" s="449"/>
      <c r="D6" s="183"/>
      <c r="E6" s="186"/>
      <c r="F6" s="187"/>
      <c r="G6" s="186"/>
      <c r="H6" s="187"/>
      <c r="I6" s="186"/>
      <c r="J6" s="187"/>
      <c r="K6" s="186"/>
      <c r="L6" s="187"/>
      <c r="M6" s="186"/>
      <c r="N6" s="714"/>
      <c r="O6" s="186"/>
      <c r="P6" s="733"/>
      <c r="Q6" s="1"/>
    </row>
    <row r="7" spans="1:17" hidden="1" outlineLevel="1" x14ac:dyDescent="0.2">
      <c r="A7" s="1355" t="str">
        <f>'DETAIL PREVISION BUDGET 2024'!A9</f>
        <v>Secrétariat / affranchissements</v>
      </c>
      <c r="B7" s="1356">
        <f>'DETAIL PREVISION BUDGET 2024'!B9</f>
        <v>0</v>
      </c>
      <c r="C7" s="450">
        <f>'DETAIL PREVISION BUDGET 2024'!D9</f>
        <v>2300</v>
      </c>
      <c r="D7" s="345">
        <f>'DETAIL PREVISION BUDGET 2024'!E9</f>
        <v>0</v>
      </c>
      <c r="E7" s="349">
        <f>'DETAIL PREVISION BUDGET 2024'!G9</f>
        <v>0</v>
      </c>
      <c r="F7" s="455">
        <f>'DETAIL PREVISION BUDGET 2024'!H9</f>
        <v>2300</v>
      </c>
      <c r="G7" s="349">
        <f>'DETAIL PREVISION BUDGET 2024'!J9</f>
        <v>0</v>
      </c>
      <c r="H7" s="455">
        <f>'DETAIL PREVISION BUDGET 2024'!K9</f>
        <v>0</v>
      </c>
      <c r="I7" s="349">
        <f>'DETAIL PREVISION BUDGET 2024'!M9</f>
        <v>0</v>
      </c>
      <c r="J7" s="455">
        <f>'DETAIL PREVISION BUDGET 2024'!N9</f>
        <v>0</v>
      </c>
      <c r="K7" s="349">
        <f>'DETAIL PREVISION BUDGET 2024'!P9</f>
        <v>0</v>
      </c>
      <c r="L7" s="455">
        <f>'DETAIL PREVISION BUDGET 2024'!Q9</f>
        <v>0</v>
      </c>
      <c r="M7" s="349">
        <f>'DETAIL PREVISION BUDGET 2024'!S9</f>
        <v>0</v>
      </c>
      <c r="N7" s="715">
        <f>'DETAIL PREVISION BUDGET 2024'!T9</f>
        <v>0</v>
      </c>
      <c r="O7" s="349">
        <f>'DETAIL PREVISION BUDGET 2024'!V9</f>
        <v>0</v>
      </c>
      <c r="P7" s="734">
        <f>'DETAIL PREVISION BUDGET 2024'!W9</f>
        <v>0</v>
      </c>
      <c r="Q7" s="1"/>
    </row>
    <row r="8" spans="1:17" hidden="1" outlineLevel="1" x14ac:dyDescent="0.2">
      <c r="A8" s="1340" t="str">
        <f>'DETAIL PREVISION BUDGET 2024'!A17</f>
        <v>Publicité et promotion</v>
      </c>
      <c r="B8" s="1341">
        <f>'DETAIL PREVISION BUDGET 2024'!B17</f>
        <v>0</v>
      </c>
      <c r="C8" s="450">
        <f>'DETAIL PREVISION BUDGET 2024'!D17</f>
        <v>2000</v>
      </c>
      <c r="D8" s="345">
        <f>'DETAIL PREVISION BUDGET 2024'!E17</f>
        <v>0</v>
      </c>
      <c r="E8" s="349">
        <f>'DETAIL PREVISION BUDGET 2024'!G17</f>
        <v>0</v>
      </c>
      <c r="F8" s="455">
        <f>'DETAIL PREVISION BUDGET 2024'!H17</f>
        <v>1000</v>
      </c>
      <c r="G8" s="349">
        <f>'DETAIL PREVISION BUDGET 2024'!J17</f>
        <v>0</v>
      </c>
      <c r="H8" s="455">
        <f>'DETAIL PREVISION BUDGET 2024'!K17</f>
        <v>0</v>
      </c>
      <c r="I8" s="349">
        <f>'DETAIL PREVISION BUDGET 2024'!M17</f>
        <v>0</v>
      </c>
      <c r="J8" s="455">
        <f>'DETAIL PREVISION BUDGET 2024'!N17</f>
        <v>0</v>
      </c>
      <c r="K8" s="349">
        <f>'DETAIL PREVISION BUDGET 2024'!P17</f>
        <v>0</v>
      </c>
      <c r="L8" s="455">
        <f>'DETAIL PREVISION BUDGET 2024'!Q17</f>
        <v>1000</v>
      </c>
      <c r="M8" s="349">
        <f>'DETAIL PREVISION BUDGET 2024'!S17</f>
        <v>0</v>
      </c>
      <c r="N8" s="715">
        <f>'DETAIL PREVISION BUDGET 2024'!T17</f>
        <v>0</v>
      </c>
      <c r="O8" s="349">
        <f>'DETAIL PREVISION BUDGET 2024'!V17</f>
        <v>0</v>
      </c>
      <c r="P8" s="734">
        <f>'DETAIL PREVISION BUDGET 2024'!W17</f>
        <v>0</v>
      </c>
      <c r="Q8" s="1"/>
    </row>
    <row r="9" spans="1:17" hidden="1" outlineLevel="1" x14ac:dyDescent="0.2">
      <c r="A9" s="1340" t="str">
        <f>'DETAIL PREVISION BUDGET 2024'!A21</f>
        <v>Réunions du Bureau Directeur</v>
      </c>
      <c r="B9" s="1341">
        <f>'DETAIL PREVISION BUDGET 2024'!B21</f>
        <v>0</v>
      </c>
      <c r="C9" s="450">
        <f>'DETAIL PREVISION BUDGET 2024'!D21</f>
        <v>1500</v>
      </c>
      <c r="D9" s="345">
        <f>'DETAIL PREVISION BUDGET 2024'!E21</f>
        <v>0</v>
      </c>
      <c r="E9" s="349">
        <f>'DETAIL PREVISION BUDGET 2024'!G21</f>
        <v>0</v>
      </c>
      <c r="F9" s="455">
        <f>'DETAIL PREVISION BUDGET 2024'!H21</f>
        <v>1500</v>
      </c>
      <c r="G9" s="349">
        <f>'DETAIL PREVISION BUDGET 2024'!J21</f>
        <v>0</v>
      </c>
      <c r="H9" s="455">
        <f>'DETAIL PREVISION BUDGET 2024'!K21</f>
        <v>0</v>
      </c>
      <c r="I9" s="349">
        <f>'DETAIL PREVISION BUDGET 2024'!M21</f>
        <v>0</v>
      </c>
      <c r="J9" s="455">
        <f>'DETAIL PREVISION BUDGET 2024'!N21</f>
        <v>0</v>
      </c>
      <c r="K9" s="349">
        <f>'DETAIL PREVISION BUDGET 2024'!P21</f>
        <v>0</v>
      </c>
      <c r="L9" s="455">
        <f>'DETAIL PREVISION BUDGET 2024'!Q21</f>
        <v>0</v>
      </c>
      <c r="M9" s="349">
        <f>'DETAIL PREVISION BUDGET 2024'!S21</f>
        <v>0</v>
      </c>
      <c r="N9" s="715">
        <f>'DETAIL PREVISION BUDGET 2024'!T21</f>
        <v>0</v>
      </c>
      <c r="O9" s="349">
        <f>'DETAIL PREVISION BUDGET 2024'!V21</f>
        <v>0</v>
      </c>
      <c r="P9" s="734">
        <f>'DETAIL PREVISION BUDGET 2024'!W21</f>
        <v>0</v>
      </c>
      <c r="Q9" s="1"/>
    </row>
    <row r="10" spans="1:17" hidden="1" outlineLevel="1" x14ac:dyDescent="0.2">
      <c r="A10" s="1340" t="str">
        <f>'DETAIL PREVISION BUDGET 2024'!A25</f>
        <v xml:space="preserve">Réunions de Bureau </v>
      </c>
      <c r="B10" s="1341">
        <f>'DETAIL PREVISION BUDGET 2024'!B25</f>
        <v>0</v>
      </c>
      <c r="C10" s="450">
        <f>'DETAIL PREVISION BUDGET 2024'!D25</f>
        <v>0</v>
      </c>
      <c r="D10" s="345">
        <f>'DETAIL PREVISION BUDGET 2024'!E25</f>
        <v>0</v>
      </c>
      <c r="E10" s="349">
        <f>'DETAIL PREVISION BUDGET 2024'!G25</f>
        <v>0</v>
      </c>
      <c r="F10" s="455">
        <f>'DETAIL PREVISION BUDGET 2024'!H25</f>
        <v>0</v>
      </c>
      <c r="G10" s="349">
        <f>'DETAIL PREVISION BUDGET 2024'!J25</f>
        <v>0</v>
      </c>
      <c r="H10" s="455">
        <f>'DETAIL PREVISION BUDGET 2024'!K25</f>
        <v>0</v>
      </c>
      <c r="I10" s="349">
        <f>'DETAIL PREVISION BUDGET 2024'!M25</f>
        <v>0</v>
      </c>
      <c r="J10" s="455">
        <f>'DETAIL PREVISION BUDGET 2024'!N25</f>
        <v>0</v>
      </c>
      <c r="K10" s="349">
        <f>'DETAIL PREVISION BUDGET 2024'!P25</f>
        <v>0</v>
      </c>
      <c r="L10" s="455">
        <f>'DETAIL PREVISION BUDGET 2024'!Q25</f>
        <v>0</v>
      </c>
      <c r="M10" s="349">
        <f>'DETAIL PREVISION BUDGET 2024'!S25</f>
        <v>0</v>
      </c>
      <c r="N10" s="715">
        <f>'DETAIL PREVISION BUDGET 2024'!T25</f>
        <v>0</v>
      </c>
      <c r="O10" s="349">
        <f>'DETAIL PREVISION BUDGET 2024'!V25</f>
        <v>0</v>
      </c>
      <c r="P10" s="734">
        <f>'DETAIL PREVISION BUDGET 2024'!W25</f>
        <v>0</v>
      </c>
      <c r="Q10" s="1"/>
    </row>
    <row r="11" spans="1:17" hidden="1" outlineLevel="1" x14ac:dyDescent="0.2">
      <c r="A11" s="1340" t="str">
        <f>'DETAIL PREVISION BUDGET 2024'!A29</f>
        <v>Réunions du Comité Directeur</v>
      </c>
      <c r="B11" s="1341">
        <f>'DETAIL PREVISION BUDGET 2024'!B29</f>
        <v>0</v>
      </c>
      <c r="C11" s="450">
        <f>'DETAIL PREVISION BUDGET 2024'!D29</f>
        <v>10000</v>
      </c>
      <c r="D11" s="345">
        <f>'DETAIL PREVISION BUDGET 2024'!E29</f>
        <v>0</v>
      </c>
      <c r="E11" s="349">
        <f>'DETAIL PREVISION BUDGET 2024'!G29</f>
        <v>0</v>
      </c>
      <c r="F11" s="455">
        <f>'DETAIL PREVISION BUDGET 2024'!H29</f>
        <v>20000</v>
      </c>
      <c r="G11" s="349">
        <f>'DETAIL PREVISION BUDGET 2024'!J29</f>
        <v>0</v>
      </c>
      <c r="H11" s="455">
        <f>'DETAIL PREVISION BUDGET 2024'!K29</f>
        <v>0</v>
      </c>
      <c r="I11" s="349">
        <f>'DETAIL PREVISION BUDGET 2024'!M29</f>
        <v>0</v>
      </c>
      <c r="J11" s="455">
        <f>'DETAIL PREVISION BUDGET 2024'!N29</f>
        <v>0</v>
      </c>
      <c r="K11" s="349">
        <f>'DETAIL PREVISION BUDGET 2024'!P29</f>
        <v>0</v>
      </c>
      <c r="L11" s="455">
        <f>'DETAIL PREVISION BUDGET 2024'!Q29</f>
        <v>0</v>
      </c>
      <c r="M11" s="349">
        <f>'DETAIL PREVISION BUDGET 2024'!S29</f>
        <v>0</v>
      </c>
      <c r="N11" s="715">
        <f>'DETAIL PREVISION BUDGET 2024'!T29</f>
        <v>0</v>
      </c>
      <c r="O11" s="349">
        <f>'DETAIL PREVISION BUDGET 2024'!V29</f>
        <v>0</v>
      </c>
      <c r="P11" s="734">
        <f>'DETAIL PREVISION BUDGET 2024'!W29</f>
        <v>0</v>
      </c>
      <c r="Q11" s="1"/>
    </row>
    <row r="12" spans="1:17" hidden="1" outlineLevel="1" x14ac:dyDescent="0.2">
      <c r="A12" s="1340" t="str">
        <f>'DETAIL PREVISION BUDGET 2024'!A33</f>
        <v>Réunions des CommissionsTechniques</v>
      </c>
      <c r="B12" s="1341">
        <f>'DETAIL PREVISION BUDGET 2024'!B33</f>
        <v>0</v>
      </c>
      <c r="C12" s="450">
        <f>'DETAIL PREVISION BUDGET 2024'!D33</f>
        <v>8500</v>
      </c>
      <c r="D12" s="345">
        <f>'DETAIL PREVISION BUDGET 2024'!E33</f>
        <v>0</v>
      </c>
      <c r="E12" s="349">
        <f>'DETAIL PREVISION BUDGET 2024'!G33</f>
        <v>0</v>
      </c>
      <c r="F12" s="455">
        <f>'DETAIL PREVISION BUDGET 2024'!H33</f>
        <v>1500</v>
      </c>
      <c r="G12" s="349">
        <f>'DETAIL PREVISION BUDGET 2024'!J33</f>
        <v>0</v>
      </c>
      <c r="H12" s="455">
        <f>'DETAIL PREVISION BUDGET 2024'!K33</f>
        <v>1300</v>
      </c>
      <c r="I12" s="349">
        <f>'DETAIL PREVISION BUDGET 2024'!M33</f>
        <v>0</v>
      </c>
      <c r="J12" s="455">
        <f>'DETAIL PREVISION BUDGET 2024'!N33</f>
        <v>1200</v>
      </c>
      <c r="K12" s="349">
        <f>'DETAIL PREVISION BUDGET 2024'!P33</f>
        <v>0</v>
      </c>
      <c r="L12" s="455">
        <f>'DETAIL PREVISION BUDGET 2024'!Q33</f>
        <v>1000</v>
      </c>
      <c r="M12" s="349">
        <f>'DETAIL PREVISION BUDGET 2024'!S33</f>
        <v>0</v>
      </c>
      <c r="N12" s="715">
        <f>'DETAIL PREVISION BUDGET 2024'!T33</f>
        <v>2500</v>
      </c>
      <c r="O12" s="349">
        <f>'DETAIL PREVISION BUDGET 2024'!V33</f>
        <v>0</v>
      </c>
      <c r="P12" s="734">
        <f>'DETAIL PREVISION BUDGET 2024'!W33</f>
        <v>1000</v>
      </c>
      <c r="Q12" s="1"/>
    </row>
    <row r="13" spans="1:17" hidden="1" outlineLevel="1" x14ac:dyDescent="0.2">
      <c r="A13" s="1340" t="str">
        <f>'DETAIL PREVISION BUDGET 2024'!A42</f>
        <v>Réunion Contrôle Financier</v>
      </c>
      <c r="B13" s="1341">
        <f>'DETAIL PREVISION BUDGET 2024'!B42</f>
        <v>0</v>
      </c>
      <c r="C13" s="450">
        <f>'DETAIL PREVISION BUDGET 2024'!D42</f>
        <v>2000</v>
      </c>
      <c r="D13" s="345">
        <f>'DETAIL PREVISION BUDGET 2024'!E42</f>
        <v>0</v>
      </c>
      <c r="E13" s="349">
        <f>'DETAIL PREVISION BUDGET 2024'!G42</f>
        <v>0</v>
      </c>
      <c r="F13" s="455">
        <f>'DETAIL PREVISION BUDGET 2024'!H42</f>
        <v>2000</v>
      </c>
      <c r="G13" s="349">
        <f>'DETAIL PREVISION BUDGET 2024'!J42</f>
        <v>0</v>
      </c>
      <c r="H13" s="455">
        <f>'DETAIL PREVISION BUDGET 2024'!K42</f>
        <v>0</v>
      </c>
      <c r="I13" s="349">
        <f>'DETAIL PREVISION BUDGET 2024'!M42</f>
        <v>0</v>
      </c>
      <c r="J13" s="455">
        <f>'DETAIL PREVISION BUDGET 2024'!N42</f>
        <v>0</v>
      </c>
      <c r="K13" s="349">
        <f>'DETAIL PREVISION BUDGET 2024'!P42</f>
        <v>0</v>
      </c>
      <c r="L13" s="455">
        <f>'DETAIL PREVISION BUDGET 2024'!Q42</f>
        <v>0</v>
      </c>
      <c r="M13" s="349">
        <f>'DETAIL PREVISION BUDGET 2024'!S42</f>
        <v>0</v>
      </c>
      <c r="N13" s="715">
        <f>'DETAIL PREVISION BUDGET 2024'!T42</f>
        <v>0</v>
      </c>
      <c r="O13" s="349">
        <f>'DETAIL PREVISION BUDGET 2024'!V42</f>
        <v>0</v>
      </c>
      <c r="P13" s="734">
        <f>'DETAIL PREVISION BUDGET 2024'!W42</f>
        <v>0</v>
      </c>
      <c r="Q13" s="1"/>
    </row>
    <row r="14" spans="1:17" hidden="1" outlineLevel="1" x14ac:dyDescent="0.2">
      <c r="A14" s="1340" t="str">
        <f>'DETAIL PREVISION BUDGET 2024'!A46</f>
        <v>Réunion des Présidents de SSA</v>
      </c>
      <c r="B14" s="1341">
        <f>'DETAIL PREVISION BUDGET 2024'!B46</f>
        <v>0</v>
      </c>
      <c r="C14" s="450">
        <f>'DETAIL PREVISION BUDGET 2024'!D46</f>
        <v>7500</v>
      </c>
      <c r="D14" s="345">
        <f>'DETAIL PREVISION BUDGET 2024'!E46</f>
        <v>0</v>
      </c>
      <c r="E14" s="349">
        <f>'DETAIL PREVISION BUDGET 2024'!G46</f>
        <v>0</v>
      </c>
      <c r="F14" s="455">
        <f>'DETAIL PREVISION BUDGET 2024'!H46</f>
        <v>7500</v>
      </c>
      <c r="G14" s="349">
        <f>'DETAIL PREVISION BUDGET 2024'!J46</f>
        <v>0</v>
      </c>
      <c r="H14" s="455">
        <f>'DETAIL PREVISION BUDGET 2024'!K46</f>
        <v>0</v>
      </c>
      <c r="I14" s="349">
        <f>'DETAIL PREVISION BUDGET 2024'!M46</f>
        <v>0</v>
      </c>
      <c r="J14" s="455">
        <f>'DETAIL PREVISION BUDGET 2024'!N46</f>
        <v>0</v>
      </c>
      <c r="K14" s="349">
        <f>'DETAIL PREVISION BUDGET 2024'!P46</f>
        <v>0</v>
      </c>
      <c r="L14" s="455">
        <f>'DETAIL PREVISION BUDGET 2024'!Q46</f>
        <v>0</v>
      </c>
      <c r="M14" s="349">
        <f>'DETAIL PREVISION BUDGET 2024'!S46</f>
        <v>0</v>
      </c>
      <c r="N14" s="715">
        <f>'DETAIL PREVISION BUDGET 2024'!T46</f>
        <v>0</v>
      </c>
      <c r="O14" s="349">
        <f>'DETAIL PREVISION BUDGET 2024'!V46</f>
        <v>0</v>
      </c>
      <c r="P14" s="734">
        <f>'DETAIL PREVISION BUDGET 2024'!W46</f>
        <v>0</v>
      </c>
      <c r="Q14" s="1"/>
    </row>
    <row r="15" spans="1:17" hidden="1" outlineLevel="1" x14ac:dyDescent="0.2">
      <c r="A15" s="1340" t="str">
        <f>'DETAIL PREVISION BUDGET 2024'!A50</f>
        <v>Frais de missions particulières</v>
      </c>
      <c r="B15" s="1341">
        <f>'DETAIL PREVISION BUDGET 2024'!B50</f>
        <v>0</v>
      </c>
      <c r="C15" s="450">
        <f>'DETAIL PREVISION BUDGET 2024'!D50</f>
        <v>6000</v>
      </c>
      <c r="D15" s="345">
        <f>'DETAIL PREVISION BUDGET 2024'!E50</f>
        <v>0</v>
      </c>
      <c r="E15" s="349">
        <f>'DETAIL PREVISION BUDGET 2024'!G50</f>
        <v>0</v>
      </c>
      <c r="F15" s="455">
        <f>'DETAIL PREVISION BUDGET 2024'!H50</f>
        <v>5500</v>
      </c>
      <c r="G15" s="349">
        <f>'DETAIL PREVISION BUDGET 2024'!J50</f>
        <v>0</v>
      </c>
      <c r="H15" s="455">
        <f>'DETAIL PREVISION BUDGET 2024'!K50</f>
        <v>0</v>
      </c>
      <c r="I15" s="349">
        <f>'DETAIL PREVISION BUDGET 2024'!M50</f>
        <v>0</v>
      </c>
      <c r="J15" s="455">
        <f>'DETAIL PREVISION BUDGET 2024'!N50</f>
        <v>500</v>
      </c>
      <c r="K15" s="349">
        <f>'DETAIL PREVISION BUDGET 2024'!P50</f>
        <v>0</v>
      </c>
      <c r="L15" s="455">
        <f>'DETAIL PREVISION BUDGET 2024'!Q50</f>
        <v>0</v>
      </c>
      <c r="M15" s="349">
        <f>'DETAIL PREVISION BUDGET 2024'!S50</f>
        <v>0</v>
      </c>
      <c r="N15" s="715">
        <f>'DETAIL PREVISION BUDGET 2024'!T50</f>
        <v>1000</v>
      </c>
      <c r="O15" s="349">
        <f>'DETAIL PREVISION BUDGET 2024'!V50</f>
        <v>0</v>
      </c>
      <c r="P15" s="734">
        <f>'DETAIL PREVISION BUDGET 2024'!W50</f>
        <v>0</v>
      </c>
      <c r="Q15" s="1"/>
    </row>
    <row r="16" spans="1:17" hidden="1" outlineLevel="1" x14ac:dyDescent="0.2">
      <c r="A16" s="1340" t="str">
        <f>'DETAIL PREVISION BUDGET 2024'!A57</f>
        <v xml:space="preserve">Cotisations à organismes extérieurs </v>
      </c>
      <c r="B16" s="1341">
        <f>'DETAIL PREVISION BUDGET 2024'!B57</f>
        <v>0</v>
      </c>
      <c r="C16" s="450">
        <f>'DETAIL PREVISION BUDGET 2024'!D57</f>
        <v>750</v>
      </c>
      <c r="D16" s="345">
        <f>'DETAIL PREVISION BUDGET 2024'!E57</f>
        <v>0</v>
      </c>
      <c r="E16" s="349">
        <f>'DETAIL PREVISION BUDGET 2024'!G57</f>
        <v>0</v>
      </c>
      <c r="F16" s="455">
        <f>'DETAIL PREVISION BUDGET 2024'!H57</f>
        <v>0</v>
      </c>
      <c r="G16" s="349">
        <f>'DETAIL PREVISION BUDGET 2024'!J57</f>
        <v>0</v>
      </c>
      <c r="H16" s="455">
        <f>'DETAIL PREVISION BUDGET 2024'!K57</f>
        <v>100</v>
      </c>
      <c r="I16" s="349">
        <f>'DETAIL PREVISION BUDGET 2024'!M57</f>
        <v>0</v>
      </c>
      <c r="J16" s="455">
        <f>'DETAIL PREVISION BUDGET 2024'!N57</f>
        <v>100</v>
      </c>
      <c r="K16" s="349">
        <f>'DETAIL PREVISION BUDGET 2024'!P57</f>
        <v>0</v>
      </c>
      <c r="L16" s="455">
        <f>'DETAIL PREVISION BUDGET 2024'!Q57</f>
        <v>0</v>
      </c>
      <c r="M16" s="349">
        <f>'DETAIL PREVISION BUDGET 2024'!S57</f>
        <v>0</v>
      </c>
      <c r="N16" s="715">
        <f>'DETAIL PREVISION BUDGET 2024'!T57</f>
        <v>250</v>
      </c>
      <c r="O16" s="349">
        <f>'DETAIL PREVISION BUDGET 2024'!V57</f>
        <v>0</v>
      </c>
      <c r="P16" s="734">
        <f>'DETAIL PREVISION BUDGET 2024'!W57</f>
        <v>150</v>
      </c>
      <c r="Q16" s="1"/>
    </row>
    <row r="17" spans="1:17" hidden="1" outlineLevel="1" x14ac:dyDescent="0.2">
      <c r="A17" s="1340" t="str">
        <f>'DETAIL PREVISION BUDGET 2024'!A67</f>
        <v>Licences Fédérations</v>
      </c>
      <c r="B17" s="1341">
        <f>'DETAIL PREVISION BUDGET 2024'!B67</f>
        <v>0</v>
      </c>
      <c r="C17" s="450">
        <f>'DETAIL PREVISION BUDGET 2024'!D67</f>
        <v>0</v>
      </c>
      <c r="D17" s="345">
        <f>'DETAIL PREVISION BUDGET 2024'!E67</f>
        <v>0</v>
      </c>
      <c r="E17" s="349">
        <f>'DETAIL PREVISION BUDGET 2024'!G67</f>
        <v>0</v>
      </c>
      <c r="F17" s="455">
        <f>'DETAIL PREVISION BUDGET 2024'!H67</f>
        <v>0</v>
      </c>
      <c r="G17" s="349">
        <f>'DETAIL PREVISION BUDGET 2024'!J67</f>
        <v>0</v>
      </c>
      <c r="H17" s="455">
        <f>'DETAIL PREVISION BUDGET 2024'!K67</f>
        <v>500</v>
      </c>
      <c r="I17" s="349">
        <f>'DETAIL PREVISION BUDGET 2024'!M67</f>
        <v>0</v>
      </c>
      <c r="J17" s="455">
        <f>'DETAIL PREVISION BUDGET 2024'!N67</f>
        <v>0</v>
      </c>
      <c r="K17" s="349">
        <f>'DETAIL PREVISION BUDGET 2024'!P67</f>
        <v>0</v>
      </c>
      <c r="L17" s="455">
        <f>'DETAIL PREVISION BUDGET 2024'!Q67</f>
        <v>0</v>
      </c>
      <c r="M17" s="349">
        <f>'DETAIL PREVISION BUDGET 2024'!S67</f>
        <v>0</v>
      </c>
      <c r="N17" s="715">
        <f>'DETAIL PREVISION BUDGET 2024'!T67</f>
        <v>0</v>
      </c>
      <c r="O17" s="349">
        <f>'DETAIL PREVISION BUDGET 2024'!V67</f>
        <v>0</v>
      </c>
      <c r="P17" s="734">
        <f>'DETAIL PREVISION BUDGET 2024'!W67</f>
        <v>0</v>
      </c>
      <c r="Q17" s="1"/>
    </row>
    <row r="18" spans="1:17" hidden="1" outlineLevel="1" x14ac:dyDescent="0.2">
      <c r="A18" s="1340" t="str">
        <f>'DETAIL PREVISION BUDGET 2024'!A72</f>
        <v>Imprévus</v>
      </c>
      <c r="B18" s="1341">
        <f>'DETAIL PREVISION BUDGET 2024'!B72</f>
        <v>0</v>
      </c>
      <c r="C18" s="450">
        <f>'DETAIL PREVISION BUDGET 2024'!D72</f>
        <v>1000</v>
      </c>
      <c r="D18" s="345">
        <f>'DETAIL PREVISION BUDGET 2024'!E72</f>
        <v>0</v>
      </c>
      <c r="E18" s="349">
        <f>'DETAIL PREVISION BUDGET 2024'!G72</f>
        <v>0</v>
      </c>
      <c r="F18" s="455">
        <f>'DETAIL PREVISION BUDGET 2024'!H72</f>
        <v>1000</v>
      </c>
      <c r="G18" s="349">
        <f>'DETAIL PREVISION BUDGET 2024'!J72</f>
        <v>0</v>
      </c>
      <c r="H18" s="455">
        <f>'DETAIL PREVISION BUDGET 2024'!K72</f>
        <v>0</v>
      </c>
      <c r="I18" s="349">
        <f>'DETAIL PREVISION BUDGET 2024'!M72</f>
        <v>0</v>
      </c>
      <c r="J18" s="455">
        <f>'DETAIL PREVISION BUDGET 2024'!N72</f>
        <v>0</v>
      </c>
      <c r="K18" s="349">
        <f>'DETAIL PREVISION BUDGET 2024'!P72</f>
        <v>0</v>
      </c>
      <c r="L18" s="455">
        <f>'DETAIL PREVISION BUDGET 2024'!Q72</f>
        <v>0</v>
      </c>
      <c r="M18" s="349">
        <f>'DETAIL PREVISION BUDGET 2024'!S72</f>
        <v>0</v>
      </c>
      <c r="N18" s="715">
        <f>'DETAIL PREVISION BUDGET 2024'!T72</f>
        <v>0</v>
      </c>
      <c r="O18" s="349">
        <f>'DETAIL PREVISION BUDGET 2024'!V72</f>
        <v>0</v>
      </c>
      <c r="P18" s="734">
        <f>'DETAIL PREVISION BUDGET 2024'!W72</f>
        <v>0</v>
      </c>
      <c r="Q18" s="1"/>
    </row>
    <row r="19" spans="1:17" hidden="1" outlineLevel="1" x14ac:dyDescent="0.2">
      <c r="A19" s="1340" t="str">
        <f>'DETAIL PREVISION BUDGET 2024'!A77</f>
        <v>Frais Bancaires</v>
      </c>
      <c r="B19" s="1341">
        <f>'DETAIL PREVISION BUDGET 2024'!B77</f>
        <v>0</v>
      </c>
      <c r="C19" s="450">
        <f>'DETAIL PREVISION BUDGET 2024'!D77</f>
        <v>1000</v>
      </c>
      <c r="D19" s="345">
        <f>'DETAIL PREVISION BUDGET 2024'!E77</f>
        <v>0</v>
      </c>
      <c r="E19" s="349">
        <f>'DETAIL PREVISION BUDGET 2024'!G77</f>
        <v>0</v>
      </c>
      <c r="F19" s="455">
        <f>'DETAIL PREVISION BUDGET 2024'!H77</f>
        <v>1000</v>
      </c>
      <c r="G19" s="349">
        <f>'DETAIL PREVISION BUDGET 2024'!J77</f>
        <v>0</v>
      </c>
      <c r="H19" s="455">
        <f>'DETAIL PREVISION BUDGET 2024'!K77</f>
        <v>0</v>
      </c>
      <c r="I19" s="349">
        <f>'DETAIL PREVISION BUDGET 2024'!M77</f>
        <v>0</v>
      </c>
      <c r="J19" s="455">
        <f>'DETAIL PREVISION BUDGET 2024'!N77</f>
        <v>0</v>
      </c>
      <c r="K19" s="349">
        <f>'DETAIL PREVISION BUDGET 2024'!P77</f>
        <v>0</v>
      </c>
      <c r="L19" s="455">
        <f>'DETAIL PREVISION BUDGET 2024'!Q77</f>
        <v>0</v>
      </c>
      <c r="M19" s="349">
        <f>'DETAIL PREVISION BUDGET 2024'!S77</f>
        <v>0</v>
      </c>
      <c r="N19" s="715">
        <f>'DETAIL PREVISION BUDGET 2024'!T77</f>
        <v>0</v>
      </c>
      <c r="O19" s="349">
        <f>'DETAIL PREVISION BUDGET 2024'!V77</f>
        <v>0</v>
      </c>
      <c r="P19" s="734">
        <f>'DETAIL PREVISION BUDGET 2024'!W77</f>
        <v>0</v>
      </c>
      <c r="Q19" s="1"/>
    </row>
    <row r="20" spans="1:17" hidden="1" outlineLevel="1" x14ac:dyDescent="0.2">
      <c r="A20" s="1340" t="str">
        <f>'DETAIL PREVISION BUDGET 2024'!A84</f>
        <v>Ratrappage déficits antérieurs</v>
      </c>
      <c r="B20" s="1341">
        <f>'DETAIL PREVISION BUDGET 2024'!B84</f>
        <v>0</v>
      </c>
      <c r="C20" s="450">
        <f>'DETAIL PREVISION BUDGET 2024'!D84</f>
        <v>0</v>
      </c>
      <c r="D20" s="345">
        <f>'DETAIL PREVISION BUDGET 2024'!E84</f>
        <v>0</v>
      </c>
      <c r="E20" s="349">
        <f>'DETAIL PREVISION BUDGET 2024'!G84</f>
        <v>0</v>
      </c>
      <c r="F20" s="455">
        <f>'DETAIL PREVISION BUDGET 2024'!H84</f>
        <v>0</v>
      </c>
      <c r="G20" s="349">
        <f>'DETAIL PREVISION BUDGET 2024'!J84</f>
        <v>0</v>
      </c>
      <c r="H20" s="455">
        <f>'DETAIL PREVISION BUDGET 2024'!K84</f>
        <v>0</v>
      </c>
      <c r="I20" s="349">
        <f>'DETAIL PREVISION BUDGET 2024'!M84</f>
        <v>0</v>
      </c>
      <c r="J20" s="455">
        <f>'DETAIL PREVISION BUDGET 2024'!N84</f>
        <v>0</v>
      </c>
      <c r="K20" s="349">
        <f>'DETAIL PREVISION BUDGET 2024'!P84</f>
        <v>0</v>
      </c>
      <c r="L20" s="455">
        <f>'DETAIL PREVISION BUDGET 2024'!Q84</f>
        <v>0</v>
      </c>
      <c r="M20" s="349">
        <f>'DETAIL PREVISION BUDGET 2024'!S84</f>
        <v>0</v>
      </c>
      <c r="N20" s="715">
        <f>'DETAIL PREVISION BUDGET 2024'!T84</f>
        <v>0</v>
      </c>
      <c r="O20" s="349">
        <f>'DETAIL PREVISION BUDGET 2024'!V84</f>
        <v>0</v>
      </c>
      <c r="P20" s="734">
        <f>'DETAIL PREVISION BUDGET 2024'!W84</f>
        <v>0</v>
      </c>
      <c r="Q20" s="1"/>
    </row>
    <row r="21" spans="1:17" hidden="1" outlineLevel="1" x14ac:dyDescent="0.2">
      <c r="A21" s="1340" t="str">
        <f>'DETAIL PREVISION BUDGET 2024'!A118</f>
        <v>Primes d'Assurances</v>
      </c>
      <c r="B21" s="1341">
        <f>'DETAIL PREVISION BUDGET 2024'!B118</f>
        <v>0</v>
      </c>
      <c r="C21" s="450">
        <f>'DETAIL PREVISION BUDGET 2024'!D118</f>
        <v>65900</v>
      </c>
      <c r="D21" s="345">
        <f>'DETAIL PREVISION BUDGET 2024'!E118</f>
        <v>0</v>
      </c>
      <c r="E21" s="349">
        <f>'DETAIL PREVISION BUDGET 2024'!G118</f>
        <v>0</v>
      </c>
      <c r="F21" s="455">
        <f>'DETAIL PREVISION BUDGET 2024'!H118</f>
        <v>10000</v>
      </c>
      <c r="G21" s="349">
        <f>'DETAIL PREVISION BUDGET 2024'!J118</f>
        <v>0</v>
      </c>
      <c r="H21" s="455">
        <f>'DETAIL PREVISION BUDGET 2024'!K118</f>
        <v>0</v>
      </c>
      <c r="I21" s="349">
        <f>'DETAIL PREVISION BUDGET 2024'!M118</f>
        <v>0</v>
      </c>
      <c r="J21" s="455">
        <f>'DETAIL PREVISION BUDGET 2024'!N118</f>
        <v>800</v>
      </c>
      <c r="K21" s="349">
        <f>'DETAIL PREVISION BUDGET 2024'!P118</f>
        <v>0</v>
      </c>
      <c r="L21" s="455">
        <f>'DETAIL PREVISION BUDGET 2024'!Q118</f>
        <v>0</v>
      </c>
      <c r="M21" s="349">
        <f>'DETAIL PREVISION BUDGET 2024'!S118</f>
        <v>0</v>
      </c>
      <c r="N21" s="715">
        <f>'DETAIL PREVISION BUDGET 2024'!T118</f>
        <v>55000</v>
      </c>
      <c r="O21" s="349">
        <f>'DETAIL PREVISION BUDGET 2024'!V118</f>
        <v>0</v>
      </c>
      <c r="P21" s="734">
        <f>'DETAIL PREVISION BUDGET 2024'!W118</f>
        <v>0</v>
      </c>
      <c r="Q21" s="1"/>
    </row>
    <row r="22" spans="1:17" hidden="1" outlineLevel="1" x14ac:dyDescent="0.2">
      <c r="A22" s="1340" t="str">
        <f>'DETAIL PREVISION BUDGET 2024'!A123</f>
        <v>FONDS COMMUN VV</v>
      </c>
      <c r="B22" s="1341">
        <f>'DETAIL PREVISION BUDGET 2024'!B123</f>
        <v>0</v>
      </c>
      <c r="C22" s="450">
        <f>'DETAIL PREVISION BUDGET 2024'!D123</f>
        <v>13000</v>
      </c>
      <c r="D22" s="345">
        <f>'DETAIL PREVISION BUDGET 2024'!E123</f>
        <v>0</v>
      </c>
      <c r="E22" s="349">
        <f>'DETAIL PREVISION BUDGET 2024'!G123</f>
        <v>0</v>
      </c>
      <c r="F22" s="455">
        <f>'DETAIL PREVISION BUDGET 2024'!H123</f>
        <v>0</v>
      </c>
      <c r="G22" s="349">
        <f>'DETAIL PREVISION BUDGET 2024'!J123</f>
        <v>0</v>
      </c>
      <c r="H22" s="455">
        <f>'DETAIL PREVISION BUDGET 2024'!K123</f>
        <v>0</v>
      </c>
      <c r="I22" s="349">
        <f>'DETAIL PREVISION BUDGET 2024'!M123</f>
        <v>0</v>
      </c>
      <c r="J22" s="455">
        <f>'DETAIL PREVISION BUDGET 2024'!N123</f>
        <v>0</v>
      </c>
      <c r="K22" s="349">
        <f>'DETAIL PREVISION BUDGET 2024'!P123</f>
        <v>0</v>
      </c>
      <c r="L22" s="455">
        <f>'DETAIL PREVISION BUDGET 2024'!Q123</f>
        <v>0</v>
      </c>
      <c r="M22" s="349">
        <f>'DETAIL PREVISION BUDGET 2024'!S123</f>
        <v>0</v>
      </c>
      <c r="N22" s="715">
        <f>'DETAIL PREVISION BUDGET 2024'!T123</f>
        <v>0</v>
      </c>
      <c r="O22" s="349">
        <f>'DETAIL PREVISION BUDGET 2024'!V123</f>
        <v>0</v>
      </c>
      <c r="P22" s="734">
        <f>'DETAIL PREVISION BUDGET 2024'!W123</f>
        <v>13000</v>
      </c>
      <c r="Q22" s="1"/>
    </row>
    <row r="23" spans="1:17" hidden="1" outlineLevel="1" x14ac:dyDescent="0.2">
      <c r="A23" s="1340" t="str">
        <f>'DETAIL PREVISION BUDGET 2024'!A127</f>
        <v>ANEPVV</v>
      </c>
      <c r="B23" s="1341">
        <f>'DETAIL PREVISION BUDGET 2024'!B127</f>
        <v>0</v>
      </c>
      <c r="C23" s="450">
        <f>'DETAIL PREVISION BUDGET 2024'!D127</f>
        <v>17500</v>
      </c>
      <c r="D23" s="345">
        <f>'DETAIL PREVISION BUDGET 2024'!E127</f>
        <v>0</v>
      </c>
      <c r="E23" s="349">
        <f>'DETAIL PREVISION BUDGET 2024'!G127</f>
        <v>0</v>
      </c>
      <c r="F23" s="455">
        <f>'DETAIL PREVISION BUDGET 2024'!H127</f>
        <v>0</v>
      </c>
      <c r="G23" s="349">
        <f>'DETAIL PREVISION BUDGET 2024'!J127</f>
        <v>0</v>
      </c>
      <c r="H23" s="455">
        <f>'DETAIL PREVISION BUDGET 2024'!K127</f>
        <v>0</v>
      </c>
      <c r="I23" s="349">
        <f>'DETAIL PREVISION BUDGET 2024'!M127</f>
        <v>0</v>
      </c>
      <c r="J23" s="455">
        <f>'DETAIL PREVISION BUDGET 2024'!N127</f>
        <v>0</v>
      </c>
      <c r="K23" s="349">
        <f>'DETAIL PREVISION BUDGET 2024'!P127</f>
        <v>0</v>
      </c>
      <c r="L23" s="455">
        <f>'DETAIL PREVISION BUDGET 2024'!Q127</f>
        <v>0</v>
      </c>
      <c r="M23" s="349">
        <f>'DETAIL PREVISION BUDGET 2024'!S127</f>
        <v>0</v>
      </c>
      <c r="N23" s="715">
        <f>'DETAIL PREVISION BUDGET 2024'!T127</f>
        <v>0</v>
      </c>
      <c r="O23" s="349">
        <f>'DETAIL PREVISION BUDGET 2024'!V127</f>
        <v>0</v>
      </c>
      <c r="P23" s="734">
        <f>'DETAIL PREVISION BUDGET 2024'!W127</f>
        <v>17500</v>
      </c>
      <c r="Q23" s="1"/>
    </row>
    <row r="24" spans="1:17" hidden="1" outlineLevel="1" x14ac:dyDescent="0.2">
      <c r="A24" s="1340" t="str">
        <f>'DETAIL PREVISION BUDGET 2024'!A88</f>
        <v>Cabinet Comptable</v>
      </c>
      <c r="B24" s="1341">
        <f>'DETAIL PREVISION BUDGET 2024'!B88</f>
        <v>0</v>
      </c>
      <c r="C24" s="450">
        <f>'DETAIL PREVISION BUDGET 2024'!D88</f>
        <v>3400</v>
      </c>
      <c r="D24" s="345">
        <f>'DETAIL PREVISION BUDGET 2024'!E88</f>
        <v>0</v>
      </c>
      <c r="E24" s="349">
        <f>'DETAIL PREVISION BUDGET 2024'!G88</f>
        <v>0</v>
      </c>
      <c r="F24" s="455">
        <f>'DETAIL PREVISION BUDGET 2024'!H88</f>
        <v>3400</v>
      </c>
      <c r="G24" s="349">
        <f>'DETAIL PREVISION BUDGET 2024'!J88</f>
        <v>0</v>
      </c>
      <c r="H24" s="455">
        <f>'DETAIL PREVISION BUDGET 2024'!K88</f>
        <v>0</v>
      </c>
      <c r="I24" s="349">
        <f>'DETAIL PREVISION BUDGET 2024'!M88</f>
        <v>0</v>
      </c>
      <c r="J24" s="455">
        <f>'DETAIL PREVISION BUDGET 2024'!N88</f>
        <v>0</v>
      </c>
      <c r="K24" s="349">
        <f>'DETAIL PREVISION BUDGET 2024'!P88</f>
        <v>0</v>
      </c>
      <c r="L24" s="455">
        <f>'DETAIL PREVISION BUDGET 2024'!Q88</f>
        <v>0</v>
      </c>
      <c r="M24" s="349">
        <f>'DETAIL PREVISION BUDGET 2024'!S88</f>
        <v>0</v>
      </c>
      <c r="N24" s="715">
        <f>'DETAIL PREVISION BUDGET 2024'!T88</f>
        <v>0</v>
      </c>
      <c r="O24" s="349">
        <f>'DETAIL PREVISION BUDGET 2024'!V88</f>
        <v>0</v>
      </c>
      <c r="P24" s="734">
        <f>'DETAIL PREVISION BUDGET 2024'!W88</f>
        <v>0</v>
      </c>
      <c r="Q24" s="1"/>
    </row>
    <row r="25" spans="1:17" hidden="1" outlineLevel="1" x14ac:dyDescent="0.2">
      <c r="A25" s="1340" t="str">
        <f>'DETAIL PREVISION BUDGET 2024'!A93</f>
        <v>Expertise Comptable</v>
      </c>
      <c r="B25" s="1341">
        <f>'DETAIL PREVISION BUDGET 2024'!B93</f>
        <v>0</v>
      </c>
      <c r="C25" s="450">
        <f>'DETAIL PREVISION BUDGET 2024'!D93</f>
        <v>7500</v>
      </c>
      <c r="D25" s="345">
        <f>'DETAIL PREVISION BUDGET 2024'!E93</f>
        <v>0</v>
      </c>
      <c r="E25" s="349">
        <f>'DETAIL PREVISION BUDGET 2024'!G93</f>
        <v>0</v>
      </c>
      <c r="F25" s="455">
        <f>'DETAIL PREVISION BUDGET 2024'!H93</f>
        <v>7500</v>
      </c>
      <c r="G25" s="349">
        <f>'DETAIL PREVISION BUDGET 2024'!J93</f>
        <v>0</v>
      </c>
      <c r="H25" s="455">
        <f>'DETAIL PREVISION BUDGET 2024'!K93</f>
        <v>0</v>
      </c>
      <c r="I25" s="349">
        <f>'DETAIL PREVISION BUDGET 2024'!M93</f>
        <v>0</v>
      </c>
      <c r="J25" s="455">
        <f>'DETAIL PREVISION BUDGET 2024'!N93</f>
        <v>0</v>
      </c>
      <c r="K25" s="349">
        <f>'DETAIL PREVISION BUDGET 2024'!P93</f>
        <v>0</v>
      </c>
      <c r="L25" s="455">
        <f>'DETAIL PREVISION BUDGET 2024'!Q93</f>
        <v>0</v>
      </c>
      <c r="M25" s="349">
        <f>'DETAIL PREVISION BUDGET 2024'!S93</f>
        <v>0</v>
      </c>
      <c r="N25" s="715">
        <f>'DETAIL PREVISION BUDGET 2024'!T93</f>
        <v>0</v>
      </c>
      <c r="O25" s="349">
        <f>'DETAIL PREVISION BUDGET 2024'!V93</f>
        <v>0</v>
      </c>
      <c r="P25" s="734">
        <f>'DETAIL PREVISION BUDGET 2024'!W93</f>
        <v>0</v>
      </c>
      <c r="Q25" s="1"/>
    </row>
    <row r="26" spans="1:17" hidden="1" outlineLevel="1" x14ac:dyDescent="0.2">
      <c r="A26" s="1340" t="str">
        <f>'DETAIL PREVISION BUDGET 2024'!A97</f>
        <v>Webmaster</v>
      </c>
      <c r="B26" s="1341">
        <f>'DETAIL PREVISION BUDGET 2024'!B97</f>
        <v>0</v>
      </c>
      <c r="C26" s="450">
        <f>'DETAIL PREVISION BUDGET 2024'!D97</f>
        <v>2750</v>
      </c>
      <c r="D26" s="345">
        <f>'DETAIL PREVISION BUDGET 2024'!E97</f>
        <v>0</v>
      </c>
      <c r="E26" s="349">
        <f>'DETAIL PREVISION BUDGET 2024'!G97</f>
        <v>0</v>
      </c>
      <c r="F26" s="455">
        <f>'DETAIL PREVISION BUDGET 2024'!H97</f>
        <v>2500</v>
      </c>
      <c r="G26" s="349">
        <f>'DETAIL PREVISION BUDGET 2024'!J97</f>
        <v>0</v>
      </c>
      <c r="H26" s="455">
        <f>'DETAIL PREVISION BUDGET 2024'!K97</f>
        <v>0</v>
      </c>
      <c r="I26" s="349">
        <f>'DETAIL PREVISION BUDGET 2024'!M97</f>
        <v>0</v>
      </c>
      <c r="J26" s="455">
        <f>'DETAIL PREVISION BUDGET 2024'!N97</f>
        <v>0</v>
      </c>
      <c r="K26" s="349">
        <f>'DETAIL PREVISION BUDGET 2024'!P97</f>
        <v>0</v>
      </c>
      <c r="L26" s="455">
        <f>'DETAIL PREVISION BUDGET 2024'!Q97</f>
        <v>0</v>
      </c>
      <c r="M26" s="349">
        <f>'DETAIL PREVISION BUDGET 2024'!S97</f>
        <v>0</v>
      </c>
      <c r="N26" s="715">
        <f>'DETAIL PREVISION BUDGET 2024'!T97</f>
        <v>0</v>
      </c>
      <c r="O26" s="349">
        <f>'DETAIL PREVISION BUDGET 2024'!V97</f>
        <v>0</v>
      </c>
      <c r="P26" s="734">
        <f>'DETAIL PREVISION BUDGET 2024'!W97</f>
        <v>0</v>
      </c>
      <c r="Q26" s="1"/>
    </row>
    <row r="27" spans="1:17" hidden="1" outlineLevel="1" x14ac:dyDescent="0.2">
      <c r="A27" s="1340" t="str">
        <f>'DETAIL PREVISION BUDGET 2024'!A102</f>
        <v>Secrétariat Occasionnel</v>
      </c>
      <c r="B27" s="1341">
        <f>'DETAIL PREVISION BUDGET 2024'!B102</f>
        <v>0</v>
      </c>
      <c r="C27" s="450">
        <f>'DETAIL PREVISION BUDGET 2024'!D102</f>
        <v>0</v>
      </c>
      <c r="D27" s="345">
        <f>'DETAIL PREVISION BUDGET 2024'!E102</f>
        <v>0</v>
      </c>
      <c r="E27" s="349">
        <f>'DETAIL PREVISION BUDGET 2024'!G102</f>
        <v>0</v>
      </c>
      <c r="F27" s="455">
        <f>'DETAIL PREVISION BUDGET 2024'!H102</f>
        <v>0</v>
      </c>
      <c r="G27" s="349">
        <f>'DETAIL PREVISION BUDGET 2024'!J102</f>
        <v>0</v>
      </c>
      <c r="H27" s="455">
        <f>'DETAIL PREVISION BUDGET 2024'!K102</f>
        <v>0</v>
      </c>
      <c r="I27" s="349">
        <f>'DETAIL PREVISION BUDGET 2024'!M102</f>
        <v>0</v>
      </c>
      <c r="J27" s="455">
        <f>'DETAIL PREVISION BUDGET 2024'!N102</f>
        <v>0</v>
      </c>
      <c r="K27" s="349">
        <f>'DETAIL PREVISION BUDGET 2024'!P102</f>
        <v>0</v>
      </c>
      <c r="L27" s="455">
        <f>'DETAIL PREVISION BUDGET 2024'!Q102</f>
        <v>0</v>
      </c>
      <c r="M27" s="349">
        <f>'DETAIL PREVISION BUDGET 2024'!S102</f>
        <v>0</v>
      </c>
      <c r="N27" s="715">
        <f>'DETAIL PREVISION BUDGET 2024'!T102</f>
        <v>0</v>
      </c>
      <c r="O27" s="349">
        <f>'DETAIL PREVISION BUDGET 2024'!V102</f>
        <v>0</v>
      </c>
      <c r="P27" s="734">
        <f>'DETAIL PREVISION BUDGET 2024'!W102</f>
        <v>0</v>
      </c>
      <c r="Q27" s="1"/>
    </row>
    <row r="28" spans="1:17" hidden="1" outlineLevel="1" x14ac:dyDescent="0.2">
      <c r="A28" s="1340" t="str">
        <f>'DETAIL PREVISION BUDGET 2024'!A106</f>
        <v>Justice</v>
      </c>
      <c r="B28" s="1341">
        <f>'DETAIL PREVISION BUDGET 2024'!B106</f>
        <v>0</v>
      </c>
      <c r="C28" s="451">
        <f>'DETAIL PREVISION BUDGET 2024'!D106</f>
        <v>0</v>
      </c>
      <c r="D28" s="345">
        <f>'DETAIL PREVISION BUDGET 2024'!E106</f>
        <v>0</v>
      </c>
      <c r="E28" s="348">
        <f>'DETAIL PREVISION BUDGET 2024'!G106</f>
        <v>0</v>
      </c>
      <c r="F28" s="456">
        <f>'DETAIL PREVISION BUDGET 2024'!H106</f>
        <v>0</v>
      </c>
      <c r="G28" s="348">
        <f>'DETAIL PREVISION BUDGET 2024'!J106</f>
        <v>0</v>
      </c>
      <c r="H28" s="456">
        <f>'DETAIL PREVISION BUDGET 2024'!K106</f>
        <v>0</v>
      </c>
      <c r="I28" s="348">
        <f>'DETAIL PREVISION BUDGET 2024'!M106</f>
        <v>0</v>
      </c>
      <c r="J28" s="456">
        <f>'DETAIL PREVISION BUDGET 2024'!N106</f>
        <v>0</v>
      </c>
      <c r="K28" s="348">
        <f>'DETAIL PREVISION BUDGET 2024'!P106</f>
        <v>0</v>
      </c>
      <c r="L28" s="456">
        <f>'DETAIL PREVISION BUDGET 2024'!Q106</f>
        <v>0</v>
      </c>
      <c r="M28" s="348">
        <f>'DETAIL PREVISION BUDGET 2024'!S106</f>
        <v>0</v>
      </c>
      <c r="N28" s="716">
        <f>'DETAIL PREVISION BUDGET 2024'!T106</f>
        <v>0</v>
      </c>
      <c r="O28" s="348">
        <f>'DETAIL PREVISION BUDGET 2024'!V106</f>
        <v>0</v>
      </c>
      <c r="P28" s="735">
        <f>'DETAIL PREVISION BUDGET 2024'!W106</f>
        <v>0</v>
      </c>
      <c r="Q28" s="1"/>
    </row>
    <row r="29" spans="1:17" hidden="1" outlineLevel="1" x14ac:dyDescent="0.2">
      <c r="A29" s="1340" t="str">
        <f>'DETAIL PREVISION BUDGET 2024'!A110</f>
        <v>Autres Charges de Gestion Courante</v>
      </c>
      <c r="B29" s="1341">
        <f>'DETAIL PREVISION BUDGET 2024'!B110</f>
        <v>0</v>
      </c>
      <c r="C29" s="451">
        <f>'DETAIL PREVISION BUDGET 2024'!D110</f>
        <v>0</v>
      </c>
      <c r="D29" s="345">
        <f>'DETAIL PREVISION BUDGET 2024'!E110</f>
        <v>0</v>
      </c>
      <c r="E29" s="348">
        <f>'DETAIL PREVISION BUDGET 2024'!G110</f>
        <v>0</v>
      </c>
      <c r="F29" s="456">
        <f>'DETAIL PREVISION BUDGET 2024'!H110</f>
        <v>0</v>
      </c>
      <c r="G29" s="348">
        <f>'DETAIL PREVISION BUDGET 2024'!J110</f>
        <v>0</v>
      </c>
      <c r="H29" s="456">
        <f>'DETAIL PREVISION BUDGET 2024'!K110</f>
        <v>0</v>
      </c>
      <c r="I29" s="348">
        <f>'DETAIL PREVISION BUDGET 2024'!M110</f>
        <v>0</v>
      </c>
      <c r="J29" s="456">
        <f>'DETAIL PREVISION BUDGET 2024'!N110</f>
        <v>0</v>
      </c>
      <c r="K29" s="348">
        <f>'DETAIL PREVISION BUDGET 2024'!P110</f>
        <v>0</v>
      </c>
      <c r="L29" s="456">
        <f>'DETAIL PREVISION BUDGET 2024'!Q110</f>
        <v>0</v>
      </c>
      <c r="M29" s="348">
        <f>'DETAIL PREVISION BUDGET 2024'!S110</f>
        <v>0</v>
      </c>
      <c r="N29" s="716">
        <f>'DETAIL PREVISION BUDGET 2024'!T110</f>
        <v>0</v>
      </c>
      <c r="O29" s="348">
        <f>'DETAIL PREVISION BUDGET 2024'!V110</f>
        <v>0</v>
      </c>
      <c r="P29" s="735">
        <f>'DETAIL PREVISION BUDGET 2024'!W110</f>
        <v>0</v>
      </c>
      <c r="Q29" s="1"/>
    </row>
    <row r="30" spans="1:17" collapsed="1" x14ac:dyDescent="0.2">
      <c r="A30" s="1359" t="str">
        <f>'DETAIL PREVISION BUDGET 2024'!A116</f>
        <v>1/ Sous total GESTION</v>
      </c>
      <c r="B30" s="1360">
        <f>'DETAIL PREVISION BUDGET 2024'!B116</f>
        <v>0</v>
      </c>
      <c r="C30" s="452">
        <f>'DETAIL PREVISION BUDGET 2024'!D116</f>
        <v>56200</v>
      </c>
      <c r="D30" s="103">
        <f>'DETAIL PREVISION BUDGET 2024'!E116</f>
        <v>0</v>
      </c>
      <c r="E30" s="105">
        <f>'DETAIL PREVISION BUDGET 2024'!G116</f>
        <v>0</v>
      </c>
      <c r="F30" s="457">
        <f>'DETAIL PREVISION BUDGET 2024'!H116</f>
        <v>56700</v>
      </c>
      <c r="G30" s="105">
        <f>'DETAIL PREVISION BUDGET 2024'!J116</f>
        <v>0</v>
      </c>
      <c r="H30" s="457">
        <f>'DETAIL PREVISION BUDGET 2024'!K116</f>
        <v>1900</v>
      </c>
      <c r="I30" s="105">
        <f>'DETAIL PREVISION BUDGET 2024'!M116</f>
        <v>0</v>
      </c>
      <c r="J30" s="457">
        <f>'DETAIL PREVISION BUDGET 2024'!N116</f>
        <v>1800</v>
      </c>
      <c r="K30" s="105">
        <f>'DETAIL PREVISION BUDGET 2024'!P116</f>
        <v>0</v>
      </c>
      <c r="L30" s="457">
        <f>'DETAIL PREVISION BUDGET 2024'!Q116</f>
        <v>2000</v>
      </c>
      <c r="M30" s="105">
        <f>'DETAIL PREVISION BUDGET 2024'!S116</f>
        <v>0</v>
      </c>
      <c r="N30" s="717">
        <f>'DETAIL PREVISION BUDGET 2024'!T116</f>
        <v>3750</v>
      </c>
      <c r="O30" s="105">
        <f>'DETAIL PREVISION BUDGET 2024'!V116</f>
        <v>0</v>
      </c>
      <c r="P30" s="736">
        <f>'DETAIL PREVISION BUDGET 2024'!W116</f>
        <v>1150</v>
      </c>
      <c r="Q30" s="1"/>
    </row>
    <row r="31" spans="1:17" x14ac:dyDescent="0.2">
      <c r="A31" s="1353" t="str">
        <f>'DETAIL PREVISION BUDGET 2024'!A117:B117</f>
        <v xml:space="preserve"> 2 / ASSURANCES</v>
      </c>
      <c r="B31" s="1333">
        <f>'DETAIL PREVISION BUDGET 2024'!B117</f>
        <v>0</v>
      </c>
      <c r="C31" s="707"/>
      <c r="D31" s="141"/>
      <c r="E31" s="708"/>
      <c r="F31" s="433"/>
      <c r="G31" s="708"/>
      <c r="H31" s="433"/>
      <c r="I31" s="708"/>
      <c r="J31" s="433"/>
      <c r="K31" s="708"/>
      <c r="L31" s="433"/>
      <c r="M31" s="708"/>
      <c r="N31" s="718"/>
      <c r="O31" s="708"/>
      <c r="P31" s="737"/>
      <c r="Q31" s="1"/>
    </row>
    <row r="32" spans="1:17" hidden="1" outlineLevel="1" x14ac:dyDescent="0.2">
      <c r="A32" s="1361" t="str">
        <f>'DETAIL PREVISION BUDGET 2024'!A118</f>
        <v>Primes d'Assurances</v>
      </c>
      <c r="B32" s="1362">
        <f>'DETAIL PREVISION BUDGET 2024'!B118</f>
        <v>0</v>
      </c>
      <c r="C32" s="450" t="e">
        <f>'DETAIL PREVISION BUDGET 2024'!D118:E118</f>
        <v>#VALUE!</v>
      </c>
      <c r="D32" s="345">
        <f>'DETAIL PREVISION BUDGET 2024'!E118</f>
        <v>0</v>
      </c>
      <c r="E32" s="349">
        <f>'DETAIL PREVISION BUDGET 2024'!G118</f>
        <v>0</v>
      </c>
      <c r="F32" s="455">
        <f>'DETAIL PREVISION BUDGET 2024'!H118</f>
        <v>10000</v>
      </c>
      <c r="G32" s="349">
        <f>'DETAIL PREVISION BUDGET 2024'!J118</f>
        <v>0</v>
      </c>
      <c r="H32" s="455">
        <f>'DETAIL PREVISION BUDGET 2024'!K118</f>
        <v>0</v>
      </c>
      <c r="I32" s="349">
        <f>'DETAIL PREVISION BUDGET 2024'!M118</f>
        <v>0</v>
      </c>
      <c r="J32" s="455">
        <f>'DETAIL PREVISION BUDGET 2024'!N118</f>
        <v>800</v>
      </c>
      <c r="K32" s="349">
        <f>'DETAIL PREVISION BUDGET 2024'!P118</f>
        <v>0</v>
      </c>
      <c r="L32" s="455">
        <f>'DETAIL PREVISION BUDGET 2024'!Q118</f>
        <v>0</v>
      </c>
      <c r="M32" s="349">
        <f>'DETAIL PREVISION BUDGET 2024'!S118</f>
        <v>0</v>
      </c>
      <c r="N32" s="715">
        <f>'DETAIL PREVISION BUDGET 2024'!T118</f>
        <v>55000</v>
      </c>
      <c r="O32" s="349">
        <f>'DETAIL PREVISION BUDGET 2024'!V118</f>
        <v>0</v>
      </c>
      <c r="P32" s="734">
        <f>'DETAIL PREVISION BUDGET 2024'!W118</f>
        <v>0</v>
      </c>
      <c r="Q32" s="1"/>
    </row>
    <row r="33" spans="1:17" hidden="1" outlineLevel="1" x14ac:dyDescent="0.2">
      <c r="A33" s="1361" t="str">
        <f>'DETAIL PREVISION BUDGET 2024'!A123</f>
        <v>FONDS COMMUN VV</v>
      </c>
      <c r="B33" s="1362">
        <f>'DETAIL PREVISION BUDGET 2024'!B119</f>
        <v>0</v>
      </c>
      <c r="C33" s="450">
        <f>'DETAIL PREVISION BUDGET 2024'!D123</f>
        <v>13000</v>
      </c>
      <c r="D33" s="345">
        <f>'DETAIL PREVISION BUDGET 2024'!E123</f>
        <v>0</v>
      </c>
      <c r="E33" s="349">
        <f>'DETAIL PREVISION BUDGET 2024'!G123</f>
        <v>0</v>
      </c>
      <c r="F33" s="455">
        <f>'DETAIL PREVISION BUDGET 2024'!H123</f>
        <v>0</v>
      </c>
      <c r="G33" s="349">
        <f>'DETAIL PREVISION BUDGET 2024'!J123</f>
        <v>0</v>
      </c>
      <c r="H33" s="455">
        <f>'DETAIL PREVISION BUDGET 2024'!K123</f>
        <v>0</v>
      </c>
      <c r="I33" s="349">
        <f>'DETAIL PREVISION BUDGET 2024'!M123</f>
        <v>0</v>
      </c>
      <c r="J33" s="455">
        <f>'DETAIL PREVISION BUDGET 2024'!N123</f>
        <v>0</v>
      </c>
      <c r="K33" s="349">
        <f>'DETAIL PREVISION BUDGET 2024'!P123</f>
        <v>0</v>
      </c>
      <c r="L33" s="455">
        <f>'DETAIL PREVISION BUDGET 2024'!Q123</f>
        <v>0</v>
      </c>
      <c r="M33" s="349">
        <f>'DETAIL PREVISION BUDGET 2024'!S123</f>
        <v>0</v>
      </c>
      <c r="N33" s="715">
        <f>'DETAIL PREVISION BUDGET 2024'!T123</f>
        <v>0</v>
      </c>
      <c r="O33" s="349">
        <f>'DETAIL PREVISION BUDGET 2024'!V123</f>
        <v>0</v>
      </c>
      <c r="P33" s="734">
        <f>'DETAIL PREVISION BUDGET 2024'!W123</f>
        <v>13000</v>
      </c>
      <c r="Q33" s="1"/>
    </row>
    <row r="34" spans="1:17" hidden="1" outlineLevel="1" x14ac:dyDescent="0.2">
      <c r="A34" s="1361" t="str">
        <f>'DETAIL PREVISION BUDGET 2024'!A127</f>
        <v>ANEPVV</v>
      </c>
      <c r="B34" s="1362" t="str">
        <f>'DETAIL PREVISION BUDGET 2024'!B120</f>
        <v>Primes d'assurance</v>
      </c>
      <c r="C34" s="450">
        <f>'DETAIL PREVISION BUDGET 2024'!D127</f>
        <v>17500</v>
      </c>
      <c r="D34" s="345">
        <f>'DETAIL PREVISION BUDGET 2024'!E127</f>
        <v>0</v>
      </c>
      <c r="E34" s="349">
        <f>'DETAIL PREVISION BUDGET 2024'!G127</f>
        <v>0</v>
      </c>
      <c r="F34" s="455">
        <f>'DETAIL PREVISION BUDGET 2024'!H127</f>
        <v>0</v>
      </c>
      <c r="G34" s="349">
        <f>'DETAIL PREVISION BUDGET 2024'!J127</f>
        <v>0</v>
      </c>
      <c r="H34" s="455">
        <f>'DETAIL PREVISION BUDGET 2024'!K127</f>
        <v>0</v>
      </c>
      <c r="I34" s="349">
        <f>'DETAIL PREVISION BUDGET 2024'!M127</f>
        <v>0</v>
      </c>
      <c r="J34" s="455">
        <f>'DETAIL PREVISION BUDGET 2024'!N127</f>
        <v>0</v>
      </c>
      <c r="K34" s="349">
        <f>'DETAIL PREVISION BUDGET 2024'!P127</f>
        <v>0</v>
      </c>
      <c r="L34" s="455">
        <f>'DETAIL PREVISION BUDGET 2024'!Q127</f>
        <v>0</v>
      </c>
      <c r="M34" s="349">
        <f>'DETAIL PREVISION BUDGET 2024'!S127</f>
        <v>0</v>
      </c>
      <c r="N34" s="715">
        <f>'DETAIL PREVISION BUDGET 2024'!T127</f>
        <v>0</v>
      </c>
      <c r="O34" s="349">
        <f>'DETAIL PREVISION BUDGET 2024'!V127</f>
        <v>0</v>
      </c>
      <c r="P34" s="734">
        <f>'DETAIL PREVISION BUDGET 2024'!W127</f>
        <v>17500</v>
      </c>
      <c r="Q34" s="1"/>
    </row>
    <row r="35" spans="1:17" collapsed="1" x14ac:dyDescent="0.2">
      <c r="A35" s="1357" t="str">
        <f>'DETAIL PREVISION BUDGET 2024'!A131:B131</f>
        <v>2/ Sous total ASSURANCES</v>
      </c>
      <c r="B35" s="1358"/>
      <c r="C35" s="452">
        <f>'DETAIL PREVISION BUDGET 2024'!D131</f>
        <v>96400</v>
      </c>
      <c r="D35" s="103">
        <f>'DETAIL PREVISION BUDGET 2024'!E131</f>
        <v>0</v>
      </c>
      <c r="E35" s="105">
        <f>'DETAIL PREVISION BUDGET 2024'!G131</f>
        <v>0</v>
      </c>
      <c r="F35" s="457">
        <f>'DETAIL PREVISION BUDGET 2024'!H131</f>
        <v>10000</v>
      </c>
      <c r="G35" s="105">
        <f>'DETAIL PREVISION BUDGET 2024'!J131</f>
        <v>0</v>
      </c>
      <c r="H35" s="457">
        <f>'DETAIL PREVISION BUDGET 2024'!K131</f>
        <v>0</v>
      </c>
      <c r="I35" s="105">
        <f>'DETAIL PREVISION BUDGET 2024'!M131</f>
        <v>0</v>
      </c>
      <c r="J35" s="457">
        <f>'DETAIL PREVISION BUDGET 2024'!N131</f>
        <v>800</v>
      </c>
      <c r="K35" s="105">
        <f>'DETAIL PREVISION BUDGET 2024'!P131</f>
        <v>0</v>
      </c>
      <c r="L35" s="457">
        <f>'DETAIL PREVISION BUDGET 2024'!Q131</f>
        <v>0</v>
      </c>
      <c r="M35" s="105">
        <f>'DETAIL PREVISION BUDGET 2024'!S131</f>
        <v>0</v>
      </c>
      <c r="N35" s="717">
        <f>'DETAIL PREVISION BUDGET 2024'!T131</f>
        <v>55000</v>
      </c>
      <c r="O35" s="105">
        <f>'DETAIL PREVISION BUDGET 2024'!V131</f>
        <v>0</v>
      </c>
      <c r="P35" s="736">
        <f>'DETAIL PREVISION BUDGET 2024'!W131</f>
        <v>30500</v>
      </c>
      <c r="Q35" s="1"/>
    </row>
    <row r="36" spans="1:17" x14ac:dyDescent="0.2">
      <c r="A36" s="1353" t="str">
        <f>'DETAIL PREVISION BUDGET 2024'!A132</f>
        <v>3 / STAGES</v>
      </c>
      <c r="B36" s="1333">
        <f>'DETAIL PREVISION BUDGET 2024'!B132</f>
        <v>0</v>
      </c>
      <c r="C36" s="707"/>
      <c r="D36" s="141"/>
      <c r="E36" s="708"/>
      <c r="F36" s="433"/>
      <c r="G36" s="708"/>
      <c r="H36" s="433"/>
      <c r="I36" s="708"/>
      <c r="J36" s="433"/>
      <c r="K36" s="708"/>
      <c r="L36" s="433"/>
      <c r="M36" s="708"/>
      <c r="N36" s="718"/>
      <c r="O36" s="708"/>
      <c r="P36" s="737"/>
      <c r="Q36" s="1"/>
    </row>
    <row r="37" spans="1:17" hidden="1" outlineLevel="1" x14ac:dyDescent="0.2">
      <c r="A37" s="1361" t="str">
        <f>'DETAIL PREVISION BUDGET 2024'!A133</f>
        <v>Aéromodélisme</v>
      </c>
      <c r="B37" s="1362">
        <f>'DETAIL PREVISION BUDGET 2024'!B133</f>
        <v>0</v>
      </c>
      <c r="C37" s="450">
        <f>'DETAIL PREVISION BUDGET 2024'!D133</f>
        <v>21000</v>
      </c>
      <c r="D37" s="345">
        <f>'DETAIL PREVISION BUDGET 2024'!E133</f>
        <v>0</v>
      </c>
      <c r="E37" s="349">
        <f>'DETAIL PREVISION BUDGET 2024'!G133</f>
        <v>0</v>
      </c>
      <c r="F37" s="455">
        <f>'DETAIL PREVISION BUDGET 2024'!H133</f>
        <v>0</v>
      </c>
      <c r="G37" s="349">
        <f>'DETAIL PREVISION BUDGET 2024'!J133</f>
        <v>0</v>
      </c>
      <c r="H37" s="455">
        <f>'DETAIL PREVISION BUDGET 2024'!K133</f>
        <v>21000</v>
      </c>
      <c r="I37" s="349">
        <f>'DETAIL PREVISION BUDGET 2024'!M133</f>
        <v>0</v>
      </c>
      <c r="J37" s="455">
        <f>'DETAIL PREVISION BUDGET 2024'!N133</f>
        <v>0</v>
      </c>
      <c r="K37" s="349">
        <f>'DETAIL PREVISION BUDGET 2024'!P133</f>
        <v>0</v>
      </c>
      <c r="L37" s="455">
        <f>'DETAIL PREVISION BUDGET 2024'!Q133</f>
        <v>0</v>
      </c>
      <c r="M37" s="349">
        <f>'DETAIL PREVISION BUDGET 2024'!S133</f>
        <v>0</v>
      </c>
      <c r="N37" s="715">
        <f>'DETAIL PREVISION BUDGET 2024'!T133</f>
        <v>0</v>
      </c>
      <c r="O37" s="349">
        <f>'DETAIL PREVISION BUDGET 2024'!V133</f>
        <v>0</v>
      </c>
      <c r="P37" s="734">
        <f>'DETAIL PREVISION BUDGET 2024'!W133</f>
        <v>0</v>
      </c>
      <c r="Q37" s="1"/>
    </row>
    <row r="38" spans="1:17" hidden="1" outlineLevel="1" x14ac:dyDescent="0.2">
      <c r="A38" s="1340" t="str">
        <f>'DETAIL PREVISION BUDGET 2024'!A139</f>
        <v>Parachutisme</v>
      </c>
      <c r="B38" s="1341">
        <f>'DETAIL PREVISION BUDGET 2024'!B139</f>
        <v>0</v>
      </c>
      <c r="C38" s="450">
        <f>'DETAIL PREVISION BUDGET 2024'!D139</f>
        <v>86000</v>
      </c>
      <c r="D38" s="345">
        <f>'DETAIL PREVISION BUDGET 2024'!E139</f>
        <v>0</v>
      </c>
      <c r="E38" s="349">
        <f>'DETAIL PREVISION BUDGET 2024'!G139</f>
        <v>0</v>
      </c>
      <c r="F38" s="455">
        <f>'DETAIL PREVISION BUDGET 2024'!H139</f>
        <v>0</v>
      </c>
      <c r="G38" s="349">
        <f>'DETAIL PREVISION BUDGET 2024'!J139</f>
        <v>0</v>
      </c>
      <c r="H38" s="455">
        <f>'DETAIL PREVISION BUDGET 2024'!K139</f>
        <v>0</v>
      </c>
      <c r="I38" s="349">
        <f>'DETAIL PREVISION BUDGET 2024'!M139</f>
        <v>0</v>
      </c>
      <c r="J38" s="455">
        <f>'DETAIL PREVISION BUDGET 2024'!N139</f>
        <v>86000</v>
      </c>
      <c r="K38" s="349">
        <f>'DETAIL PREVISION BUDGET 2024'!P139</f>
        <v>0</v>
      </c>
      <c r="L38" s="455">
        <f>'DETAIL PREVISION BUDGET 2024'!Q139</f>
        <v>0</v>
      </c>
      <c r="M38" s="349">
        <f>'DETAIL PREVISION BUDGET 2024'!S139</f>
        <v>0</v>
      </c>
      <c r="N38" s="715">
        <f>'DETAIL PREVISION BUDGET 2024'!T139</f>
        <v>0</v>
      </c>
      <c r="O38" s="349">
        <f>'DETAIL PREVISION BUDGET 2024'!V139</f>
        <v>0</v>
      </c>
      <c r="P38" s="734">
        <f>'DETAIL PREVISION BUDGET 2024'!W139</f>
        <v>0</v>
      </c>
      <c r="Q38" s="1"/>
    </row>
    <row r="39" spans="1:17" hidden="1" outlineLevel="1" x14ac:dyDescent="0.2">
      <c r="A39" s="1340" t="str">
        <f>'DETAIL PREVISION BUDGET 2024'!A145</f>
        <v>Parachutisme : Souflerie</v>
      </c>
      <c r="B39" s="1341">
        <f>'DETAIL PREVISION BUDGET 2024'!B145</f>
        <v>0</v>
      </c>
      <c r="C39" s="450">
        <f>'DETAIL PREVISION BUDGET 2024'!D145</f>
        <v>0</v>
      </c>
      <c r="D39" s="345">
        <f>'DETAIL PREVISION BUDGET 2024'!E145</f>
        <v>0</v>
      </c>
      <c r="E39" s="349">
        <f>'DETAIL PREVISION BUDGET 2024'!G145</f>
        <v>0</v>
      </c>
      <c r="F39" s="455">
        <f>'DETAIL PREVISION BUDGET 2024'!H145</f>
        <v>0</v>
      </c>
      <c r="G39" s="349">
        <f>'DETAIL PREVISION BUDGET 2024'!J145</f>
        <v>0</v>
      </c>
      <c r="H39" s="455">
        <f>'DETAIL PREVISION BUDGET 2024'!K145</f>
        <v>0</v>
      </c>
      <c r="I39" s="349">
        <f>'DETAIL PREVISION BUDGET 2024'!M145</f>
        <v>0</v>
      </c>
      <c r="J39" s="455">
        <f>'DETAIL PREVISION BUDGET 2024'!N145</f>
        <v>0</v>
      </c>
      <c r="K39" s="349">
        <f>'DETAIL PREVISION BUDGET 2024'!P145</f>
        <v>0</v>
      </c>
      <c r="L39" s="455">
        <f>'DETAIL PREVISION BUDGET 2024'!Q145</f>
        <v>0</v>
      </c>
      <c r="M39" s="349">
        <f>'DETAIL PREVISION BUDGET 2024'!S145</f>
        <v>0</v>
      </c>
      <c r="N39" s="715">
        <f>'DETAIL PREVISION BUDGET 2024'!T145</f>
        <v>0</v>
      </c>
      <c r="O39" s="349">
        <f>'DETAIL PREVISION BUDGET 2024'!V145</f>
        <v>0</v>
      </c>
      <c r="P39" s="734">
        <f>'DETAIL PREVISION BUDGET 2024'!W145</f>
        <v>0</v>
      </c>
      <c r="Q39" s="1"/>
    </row>
    <row r="40" spans="1:17" hidden="1" outlineLevel="1" x14ac:dyDescent="0.2">
      <c r="A40" s="1340" t="str">
        <f>'DETAIL PREVISION BUDGET 2024'!A149</f>
        <v>Vol Libre                Parapente</v>
      </c>
      <c r="B40" s="1341">
        <f>'DETAIL PREVISION BUDGET 2024'!B149</f>
        <v>0</v>
      </c>
      <c r="C40" s="450">
        <f>'DETAIL PREVISION BUDGET 2024'!D149</f>
        <v>35500</v>
      </c>
      <c r="D40" s="345">
        <f>'DETAIL PREVISION BUDGET 2024'!E149</f>
        <v>0</v>
      </c>
      <c r="E40" s="349">
        <f>'DETAIL PREVISION BUDGET 2024'!G149</f>
        <v>0</v>
      </c>
      <c r="F40" s="455">
        <f>'DETAIL PREVISION BUDGET 2024'!H149</f>
        <v>0</v>
      </c>
      <c r="G40" s="349">
        <f>'DETAIL PREVISION BUDGET 2024'!J149</f>
        <v>0</v>
      </c>
      <c r="H40" s="455">
        <f>'DETAIL PREVISION BUDGET 2024'!K149</f>
        <v>0</v>
      </c>
      <c r="I40" s="349">
        <f>'DETAIL PREVISION BUDGET 2024'!M149</f>
        <v>0</v>
      </c>
      <c r="J40" s="455">
        <f>'DETAIL PREVISION BUDGET 2024'!N149</f>
        <v>0</v>
      </c>
      <c r="K40" s="349">
        <f>'DETAIL PREVISION BUDGET 2024'!P149</f>
        <v>0</v>
      </c>
      <c r="L40" s="455">
        <f>'DETAIL PREVISION BUDGET 2024'!Q149</f>
        <v>35500</v>
      </c>
      <c r="M40" s="349">
        <f>'DETAIL PREVISION BUDGET 2024'!S149</f>
        <v>0</v>
      </c>
      <c r="N40" s="715">
        <f>'DETAIL PREVISION BUDGET 2024'!T149</f>
        <v>0</v>
      </c>
      <c r="O40" s="349">
        <f>'DETAIL PREVISION BUDGET 2024'!V149</f>
        <v>0</v>
      </c>
      <c r="P40" s="734">
        <f>'DETAIL PREVISION BUDGET 2024'!W149</f>
        <v>0</v>
      </c>
      <c r="Q40" s="1"/>
    </row>
    <row r="41" spans="1:17" hidden="1" outlineLevel="1" x14ac:dyDescent="0.2">
      <c r="A41" s="1340" t="str">
        <f>'DETAIL PREVISION BUDGET 2024'!A155</f>
        <v>Vol Libre                Paramoteur</v>
      </c>
      <c r="B41" s="1341">
        <f>'DETAIL PREVISION BUDGET 2024'!B155</f>
        <v>0</v>
      </c>
      <c r="C41" s="450">
        <f>'DETAIL PREVISION BUDGET 2024'!D155</f>
        <v>3000</v>
      </c>
      <c r="D41" s="345">
        <f>'DETAIL PREVISION BUDGET 2024'!E155</f>
        <v>0</v>
      </c>
      <c r="E41" s="349">
        <f>'DETAIL PREVISION BUDGET 2024'!G155</f>
        <v>0</v>
      </c>
      <c r="F41" s="455">
        <f>'DETAIL PREVISION BUDGET 2024'!H155</f>
        <v>0</v>
      </c>
      <c r="G41" s="349">
        <f>'DETAIL PREVISION BUDGET 2024'!J155</f>
        <v>0</v>
      </c>
      <c r="H41" s="455">
        <f>'DETAIL PREVISION BUDGET 2024'!K155</f>
        <v>0</v>
      </c>
      <c r="I41" s="349">
        <f>'DETAIL PREVISION BUDGET 2024'!M155</f>
        <v>0</v>
      </c>
      <c r="J41" s="455">
        <f>'DETAIL PREVISION BUDGET 2024'!N155</f>
        <v>0</v>
      </c>
      <c r="K41" s="349">
        <f>'DETAIL PREVISION BUDGET 2024'!P155</f>
        <v>0</v>
      </c>
      <c r="L41" s="455">
        <f>'DETAIL PREVISION BUDGET 2024'!Q155</f>
        <v>3000</v>
      </c>
      <c r="M41" s="349">
        <f>'DETAIL PREVISION BUDGET 2024'!S155</f>
        <v>0</v>
      </c>
      <c r="N41" s="715">
        <f>'DETAIL PREVISION BUDGET 2024'!T155</f>
        <v>0</v>
      </c>
      <c r="O41" s="349">
        <f>'DETAIL PREVISION BUDGET 2024'!V155</f>
        <v>0</v>
      </c>
      <c r="P41" s="734">
        <f>'DETAIL PREVISION BUDGET 2024'!W155</f>
        <v>0</v>
      </c>
      <c r="Q41" s="1"/>
    </row>
    <row r="42" spans="1:17" hidden="1" outlineLevel="1" x14ac:dyDescent="0.2">
      <c r="A42" s="1340" t="str">
        <f>'DETAIL PREVISION BUDGET 2024'!A161</f>
        <v>Vol Moteur :       Avion</v>
      </c>
      <c r="B42" s="1341">
        <f>'DETAIL PREVISION BUDGET 2024'!B161</f>
        <v>0</v>
      </c>
      <c r="C42" s="450">
        <f>'DETAIL PREVISION BUDGET 2024'!D161</f>
        <v>13000</v>
      </c>
      <c r="D42" s="345">
        <f>'DETAIL PREVISION BUDGET 2024'!E161</f>
        <v>0</v>
      </c>
      <c r="E42" s="349">
        <f>'DETAIL PREVISION BUDGET 2024'!G161</f>
        <v>0</v>
      </c>
      <c r="F42" s="455">
        <f>'DETAIL PREVISION BUDGET 2024'!H161</f>
        <v>0</v>
      </c>
      <c r="G42" s="349">
        <f>'DETAIL PREVISION BUDGET 2024'!J161</f>
        <v>0</v>
      </c>
      <c r="H42" s="455">
        <f>'DETAIL PREVISION BUDGET 2024'!K161</f>
        <v>0</v>
      </c>
      <c r="I42" s="349">
        <f>'DETAIL PREVISION BUDGET 2024'!M161</f>
        <v>0</v>
      </c>
      <c r="J42" s="455">
        <f>'DETAIL PREVISION BUDGET 2024'!N161</f>
        <v>0</v>
      </c>
      <c r="K42" s="349">
        <f>'DETAIL PREVISION BUDGET 2024'!P161</f>
        <v>0</v>
      </c>
      <c r="L42" s="455">
        <f>'DETAIL PREVISION BUDGET 2024'!Q161</f>
        <v>0</v>
      </c>
      <c r="M42" s="349">
        <f>'DETAIL PREVISION BUDGET 2024'!S161</f>
        <v>0</v>
      </c>
      <c r="N42" s="715">
        <f>'DETAIL PREVISION BUDGET 2024'!T161</f>
        <v>13000</v>
      </c>
      <c r="O42" s="349">
        <f>'DETAIL PREVISION BUDGET 2024'!V161</f>
        <v>0</v>
      </c>
      <c r="P42" s="734">
        <f>'DETAIL PREVISION BUDGET 2024'!W161</f>
        <v>0</v>
      </c>
      <c r="Q42" s="1"/>
    </row>
    <row r="43" spans="1:17" hidden="1" outlineLevel="1" x14ac:dyDescent="0.2">
      <c r="A43" s="1340" t="str">
        <f>'DETAIL PREVISION BUDGET 2024'!A166</f>
        <v xml:space="preserve">                                ULM</v>
      </c>
      <c r="B43" s="1341">
        <f>'DETAIL PREVISION BUDGET 2024'!B166</f>
        <v>0</v>
      </c>
      <c r="C43" s="450">
        <f>'DETAIL PREVISION BUDGET 2024'!D166</f>
        <v>11000</v>
      </c>
      <c r="D43" s="345">
        <f>'DETAIL PREVISION BUDGET 2024'!E166</f>
        <v>0</v>
      </c>
      <c r="E43" s="349">
        <f>'DETAIL PREVISION BUDGET 2024'!G166</f>
        <v>0</v>
      </c>
      <c r="F43" s="455">
        <f>'DETAIL PREVISION BUDGET 2024'!H166</f>
        <v>0</v>
      </c>
      <c r="G43" s="349">
        <f>'DETAIL PREVISION BUDGET 2024'!J166</f>
        <v>0</v>
      </c>
      <c r="H43" s="455">
        <f>'DETAIL PREVISION BUDGET 2024'!K166</f>
        <v>0</v>
      </c>
      <c r="I43" s="349">
        <f>'DETAIL PREVISION BUDGET 2024'!M166</f>
        <v>0</v>
      </c>
      <c r="J43" s="455">
        <f>'DETAIL PREVISION BUDGET 2024'!N166</f>
        <v>0</v>
      </c>
      <c r="K43" s="349">
        <f>'DETAIL PREVISION BUDGET 2024'!P166</f>
        <v>0</v>
      </c>
      <c r="L43" s="455">
        <f>'DETAIL PREVISION BUDGET 2024'!Q166</f>
        <v>0</v>
      </c>
      <c r="M43" s="349">
        <f>'DETAIL PREVISION BUDGET 2024'!S166</f>
        <v>0</v>
      </c>
      <c r="N43" s="715">
        <f>'DETAIL PREVISION BUDGET 2024'!T166</f>
        <v>11000</v>
      </c>
      <c r="O43" s="349">
        <f>'DETAIL PREVISION BUDGET 2024'!V166</f>
        <v>0</v>
      </c>
      <c r="P43" s="734">
        <f>'DETAIL PREVISION BUDGET 2024'!W166</f>
        <v>0</v>
      </c>
      <c r="Q43" s="1"/>
    </row>
    <row r="44" spans="1:17" hidden="1" outlineLevel="1" x14ac:dyDescent="0.2">
      <c r="A44" s="1340" t="str">
        <f>'DETAIL PREVISION BUDGET 2024'!A171</f>
        <v>Vol à Voile</v>
      </c>
      <c r="B44" s="1341">
        <f>'DETAIL PREVISION BUDGET 2024'!B171</f>
        <v>0</v>
      </c>
      <c r="C44" s="451">
        <f>'DETAIL PREVISION BUDGET 2024'!D171</f>
        <v>12000</v>
      </c>
      <c r="D44" s="347">
        <f>'DETAIL PREVISION BUDGET 2024'!E171</f>
        <v>0</v>
      </c>
      <c r="E44" s="348">
        <f>'DETAIL PREVISION BUDGET 2024'!G171</f>
        <v>0</v>
      </c>
      <c r="F44" s="456">
        <f>'DETAIL PREVISION BUDGET 2024'!H171</f>
        <v>0</v>
      </c>
      <c r="G44" s="348">
        <f>'DETAIL PREVISION BUDGET 2024'!J171</f>
        <v>0</v>
      </c>
      <c r="H44" s="456">
        <f>'DETAIL PREVISION BUDGET 2024'!K171</f>
        <v>0</v>
      </c>
      <c r="I44" s="348">
        <f>'DETAIL PREVISION BUDGET 2024'!M171</f>
        <v>0</v>
      </c>
      <c r="J44" s="456">
        <f>'DETAIL PREVISION BUDGET 2024'!N171</f>
        <v>0</v>
      </c>
      <c r="K44" s="348">
        <f>'DETAIL PREVISION BUDGET 2024'!P171</f>
        <v>0</v>
      </c>
      <c r="L44" s="456">
        <f>'DETAIL PREVISION BUDGET 2024'!Q171</f>
        <v>0</v>
      </c>
      <c r="M44" s="348">
        <f>'DETAIL PREVISION BUDGET 2024'!S171</f>
        <v>0</v>
      </c>
      <c r="N44" s="716">
        <f>'DETAIL PREVISION BUDGET 2024'!T171</f>
        <v>0</v>
      </c>
      <c r="O44" s="348">
        <f>'DETAIL PREVISION BUDGET 2024'!V171</f>
        <v>0</v>
      </c>
      <c r="P44" s="735">
        <f>'DETAIL PREVISION BUDGET 2024'!W171</f>
        <v>12000</v>
      </c>
      <c r="Q44" s="1"/>
    </row>
    <row r="45" spans="1:17" collapsed="1" x14ac:dyDescent="0.2">
      <c r="A45" s="1357" t="str">
        <f>'DETAIL PREVISION BUDGET 2024'!A176</f>
        <v>3/ Sous total STAGES</v>
      </c>
      <c r="B45" s="1358">
        <f>'DETAIL PREVISION BUDGET 2024'!B176</f>
        <v>0</v>
      </c>
      <c r="C45" s="452">
        <f>'DETAIL PREVISION BUDGET 2024'!D176</f>
        <v>181500</v>
      </c>
      <c r="D45" s="103">
        <f>'DETAIL PREVISION BUDGET 2024'!E176</f>
        <v>0</v>
      </c>
      <c r="E45" s="105">
        <f>'DETAIL PREVISION BUDGET 2024'!G176</f>
        <v>0</v>
      </c>
      <c r="F45" s="457">
        <f>'DETAIL PREVISION BUDGET 2024'!H176</f>
        <v>0</v>
      </c>
      <c r="G45" s="105">
        <f>'DETAIL PREVISION BUDGET 2024'!J176</f>
        <v>0</v>
      </c>
      <c r="H45" s="457">
        <f>'DETAIL PREVISION BUDGET 2024'!K176</f>
        <v>21000</v>
      </c>
      <c r="I45" s="105">
        <f>'DETAIL PREVISION BUDGET 2024'!M176</f>
        <v>0</v>
      </c>
      <c r="J45" s="457">
        <f>'DETAIL PREVISION BUDGET 2024'!N176</f>
        <v>86000</v>
      </c>
      <c r="K45" s="105">
        <f>'DETAIL PREVISION BUDGET 2024'!P176</f>
        <v>0</v>
      </c>
      <c r="L45" s="457">
        <f>'DETAIL PREVISION BUDGET 2024'!Q176</f>
        <v>38500</v>
      </c>
      <c r="M45" s="105">
        <f>'DETAIL PREVISION BUDGET 2024'!S176</f>
        <v>0</v>
      </c>
      <c r="N45" s="717">
        <f>'DETAIL PREVISION BUDGET 2024'!T176</f>
        <v>24000</v>
      </c>
      <c r="O45" s="105">
        <f>'DETAIL PREVISION BUDGET 2024'!V176</f>
        <v>0</v>
      </c>
      <c r="P45" s="736">
        <f>'DETAIL PREVISION BUDGET 2024'!W176</f>
        <v>12000</v>
      </c>
      <c r="Q45" s="1"/>
    </row>
    <row r="46" spans="1:17" x14ac:dyDescent="0.2">
      <c r="A46" s="1353" t="str">
        <f>'DETAIL PREVISION BUDGET 2024'!A177</f>
        <v>4 / PROFESSIONALISATION MONITEURS</v>
      </c>
      <c r="B46" s="1354">
        <f>'DETAIL PREVISION BUDGET 2024'!B177</f>
        <v>0</v>
      </c>
      <c r="C46" s="707"/>
      <c r="D46" s="141"/>
      <c r="E46" s="708"/>
      <c r="F46" s="433"/>
      <c r="G46" s="708"/>
      <c r="H46" s="433"/>
      <c r="I46" s="708"/>
      <c r="J46" s="433"/>
      <c r="K46" s="708"/>
      <c r="L46" s="433"/>
      <c r="M46" s="708"/>
      <c r="N46" s="718"/>
      <c r="O46" s="708"/>
      <c r="P46" s="737"/>
      <c r="Q46" s="1"/>
    </row>
    <row r="47" spans="1:17" hidden="1" outlineLevel="1" x14ac:dyDescent="0.2">
      <c r="A47" s="1361" t="str">
        <f>'DETAIL PREVISION BUDGET 2024'!A178</f>
        <v>Aéromodélisme</v>
      </c>
      <c r="B47" s="1362">
        <f>'DETAIL PREVISION BUDGET 2024'!B178</f>
        <v>0</v>
      </c>
      <c r="C47" s="450">
        <f>'DETAIL PREVISION BUDGET 2024'!D178</f>
        <v>3700</v>
      </c>
      <c r="D47" s="345">
        <f>'DETAIL PREVISION BUDGET 2024'!E178</f>
        <v>0</v>
      </c>
      <c r="E47" s="349">
        <f>'DETAIL PREVISION BUDGET 2024'!G178</f>
        <v>0</v>
      </c>
      <c r="F47" s="455">
        <f>'DETAIL PREVISION BUDGET 2024'!H178</f>
        <v>0</v>
      </c>
      <c r="G47" s="349">
        <f>'DETAIL PREVISION BUDGET 2024'!J178</f>
        <v>0</v>
      </c>
      <c r="H47" s="455">
        <f>'DETAIL PREVISION BUDGET 2024'!K178</f>
        <v>3700</v>
      </c>
      <c r="I47" s="349">
        <f>'DETAIL PREVISION BUDGET 2024'!M178</f>
        <v>0</v>
      </c>
      <c r="J47" s="455">
        <f>'DETAIL PREVISION BUDGET 2024'!N178</f>
        <v>0</v>
      </c>
      <c r="K47" s="349">
        <f>'DETAIL PREVISION BUDGET 2024'!P178</f>
        <v>0</v>
      </c>
      <c r="L47" s="455">
        <f>'DETAIL PREVISION BUDGET 2024'!Q178</f>
        <v>0</v>
      </c>
      <c r="M47" s="349">
        <f>'DETAIL PREVISION BUDGET 2024'!S178</f>
        <v>0</v>
      </c>
      <c r="N47" s="715">
        <f>'DETAIL PREVISION BUDGET 2024'!T178</f>
        <v>0</v>
      </c>
      <c r="O47" s="349">
        <f>'DETAIL PREVISION BUDGET 2024'!V178</f>
        <v>0</v>
      </c>
      <c r="P47" s="734">
        <f>'DETAIL PREVISION BUDGET 2024'!W178</f>
        <v>0</v>
      </c>
      <c r="Q47" s="1"/>
    </row>
    <row r="48" spans="1:17" hidden="1" outlineLevel="1" x14ac:dyDescent="0.2">
      <c r="A48" s="1340" t="str">
        <f>'DETAIL PREVISION BUDGET 2024'!A182</f>
        <v>Parachutisme</v>
      </c>
      <c r="B48" s="1341">
        <f>'DETAIL PREVISION BUDGET 2024'!B182</f>
        <v>0</v>
      </c>
      <c r="C48" s="450">
        <f>'DETAIL PREVISION BUDGET 2024'!D182</f>
        <v>1500</v>
      </c>
      <c r="D48" s="347">
        <f>'DETAIL PREVISION BUDGET 2024'!E182</f>
        <v>0</v>
      </c>
      <c r="E48" s="349">
        <f>'DETAIL PREVISION BUDGET 2024'!G182</f>
        <v>0</v>
      </c>
      <c r="F48" s="455">
        <f>'DETAIL PREVISION BUDGET 2024'!H182</f>
        <v>0</v>
      </c>
      <c r="G48" s="349">
        <f>'DETAIL PREVISION BUDGET 2024'!J182</f>
        <v>0</v>
      </c>
      <c r="H48" s="455">
        <f>'DETAIL PREVISION BUDGET 2024'!K182</f>
        <v>0</v>
      </c>
      <c r="I48" s="349">
        <f>'DETAIL PREVISION BUDGET 2024'!M182</f>
        <v>0</v>
      </c>
      <c r="J48" s="455">
        <f>'DETAIL PREVISION BUDGET 2024'!N182</f>
        <v>3000</v>
      </c>
      <c r="K48" s="349">
        <f>'DETAIL PREVISION BUDGET 2024'!P182</f>
        <v>0</v>
      </c>
      <c r="L48" s="455">
        <f>'DETAIL PREVISION BUDGET 2024'!Q182</f>
        <v>0</v>
      </c>
      <c r="M48" s="349">
        <f>'DETAIL PREVISION BUDGET 2024'!S182</f>
        <v>0</v>
      </c>
      <c r="N48" s="715">
        <f>'DETAIL PREVISION BUDGET 2024'!T182</f>
        <v>0</v>
      </c>
      <c r="O48" s="349">
        <f>'DETAIL PREVISION BUDGET 2024'!V182</f>
        <v>0</v>
      </c>
      <c r="P48" s="734">
        <f>'DETAIL PREVISION BUDGET 2024'!W182</f>
        <v>0</v>
      </c>
      <c r="Q48" s="1"/>
    </row>
    <row r="49" spans="1:17" hidden="1" outlineLevel="1" x14ac:dyDescent="0.2">
      <c r="A49" s="1340" t="str">
        <f>'DETAIL PREVISION BUDGET 2024'!A186</f>
        <v>Vol Libre - Parapente</v>
      </c>
      <c r="B49" s="1341">
        <f>'DETAIL PREVISION BUDGET 2024'!B186</f>
        <v>0</v>
      </c>
      <c r="C49" s="450">
        <f>'DETAIL PREVISION BUDGET 2024'!D186</f>
        <v>0</v>
      </c>
      <c r="D49" s="347">
        <f>'DETAIL PREVISION BUDGET 2024'!E186</f>
        <v>0</v>
      </c>
      <c r="E49" s="349">
        <f>'DETAIL PREVISION BUDGET 2024'!G186</f>
        <v>0</v>
      </c>
      <c r="F49" s="455">
        <f>'DETAIL PREVISION BUDGET 2024'!H186</f>
        <v>0</v>
      </c>
      <c r="G49" s="349">
        <f>'DETAIL PREVISION BUDGET 2024'!J186</f>
        <v>0</v>
      </c>
      <c r="H49" s="455">
        <f>'DETAIL PREVISION BUDGET 2024'!K186</f>
        <v>0</v>
      </c>
      <c r="I49" s="349">
        <f>'DETAIL PREVISION BUDGET 2024'!M186</f>
        <v>0</v>
      </c>
      <c r="J49" s="455">
        <f>'DETAIL PREVISION BUDGET 2024'!N186</f>
        <v>0</v>
      </c>
      <c r="K49" s="349">
        <f>'DETAIL PREVISION BUDGET 2024'!P186</f>
        <v>0</v>
      </c>
      <c r="L49" s="455">
        <f>'DETAIL PREVISION BUDGET 2024'!Q186</f>
        <v>0</v>
      </c>
      <c r="M49" s="349">
        <f>'DETAIL PREVISION BUDGET 2024'!S186</f>
        <v>0</v>
      </c>
      <c r="N49" s="715">
        <f>'DETAIL PREVISION BUDGET 2024'!T186</f>
        <v>0</v>
      </c>
      <c r="O49" s="349">
        <f>'DETAIL PREVISION BUDGET 2024'!V186</f>
        <v>0</v>
      </c>
      <c r="P49" s="734">
        <f>'DETAIL PREVISION BUDGET 2024'!W186</f>
        <v>0</v>
      </c>
      <c r="Q49" s="1"/>
    </row>
    <row r="50" spans="1:17" hidden="1" outlineLevel="1" x14ac:dyDescent="0.2">
      <c r="A50" s="1340" t="str">
        <f>'DETAIL PREVISION BUDGET 2024'!A190</f>
        <v>Vol Libre - Paramoteur</v>
      </c>
      <c r="B50" s="1341">
        <f>'DETAIL PREVISION BUDGET 2024'!B190</f>
        <v>0</v>
      </c>
      <c r="C50" s="450">
        <f>'DETAIL PREVISION BUDGET 2024'!D190</f>
        <v>0</v>
      </c>
      <c r="D50" s="347">
        <f>'DETAIL PREVISION BUDGET 2024'!E190</f>
        <v>0</v>
      </c>
      <c r="E50" s="349">
        <f>'DETAIL PREVISION BUDGET 2024'!G190</f>
        <v>0</v>
      </c>
      <c r="F50" s="455">
        <f>'DETAIL PREVISION BUDGET 2024'!H190</f>
        <v>0</v>
      </c>
      <c r="G50" s="349">
        <f>'DETAIL PREVISION BUDGET 2024'!J190</f>
        <v>0</v>
      </c>
      <c r="H50" s="455">
        <f>'DETAIL PREVISION BUDGET 2024'!K190</f>
        <v>0</v>
      </c>
      <c r="I50" s="349">
        <f>'DETAIL PREVISION BUDGET 2024'!M190</f>
        <v>0</v>
      </c>
      <c r="J50" s="455">
        <f>'DETAIL PREVISION BUDGET 2024'!N190</f>
        <v>0</v>
      </c>
      <c r="K50" s="349">
        <f>'DETAIL PREVISION BUDGET 2024'!P190</f>
        <v>0</v>
      </c>
      <c r="L50" s="455">
        <f>'DETAIL PREVISION BUDGET 2024'!Q190</f>
        <v>0</v>
      </c>
      <c r="M50" s="349">
        <f>'DETAIL PREVISION BUDGET 2024'!S190</f>
        <v>0</v>
      </c>
      <c r="N50" s="715">
        <f>'DETAIL PREVISION BUDGET 2024'!T190</f>
        <v>0</v>
      </c>
      <c r="O50" s="349">
        <f>'DETAIL PREVISION BUDGET 2024'!V190</f>
        <v>0</v>
      </c>
      <c r="P50" s="734">
        <f>'DETAIL PREVISION BUDGET 2024'!W190</f>
        <v>0</v>
      </c>
      <c r="Q50" s="1"/>
    </row>
    <row r="51" spans="1:17" hidden="1" outlineLevel="1" x14ac:dyDescent="0.2">
      <c r="A51" s="1340" t="str">
        <f>'DETAIL PREVISION BUDGET 2024'!A194</f>
        <v>Vol Moteur - Avion</v>
      </c>
      <c r="B51" s="1341">
        <f>'DETAIL PREVISION BUDGET 2024'!B194</f>
        <v>0</v>
      </c>
      <c r="C51" s="450">
        <f>'DETAIL PREVISION BUDGET 2024'!D194</f>
        <v>0</v>
      </c>
      <c r="D51" s="347">
        <f>'DETAIL PREVISION BUDGET 2024'!E194</f>
        <v>0</v>
      </c>
      <c r="E51" s="349">
        <f>'DETAIL PREVISION BUDGET 2024'!G194</f>
        <v>0</v>
      </c>
      <c r="F51" s="455">
        <f>'DETAIL PREVISION BUDGET 2024'!H194</f>
        <v>0</v>
      </c>
      <c r="G51" s="349">
        <f>'DETAIL PREVISION BUDGET 2024'!J194</f>
        <v>0</v>
      </c>
      <c r="H51" s="455">
        <f>'DETAIL PREVISION BUDGET 2024'!K194</f>
        <v>0</v>
      </c>
      <c r="I51" s="349">
        <f>'DETAIL PREVISION BUDGET 2024'!M194</f>
        <v>0</v>
      </c>
      <c r="J51" s="455">
        <f>'DETAIL PREVISION BUDGET 2024'!N194</f>
        <v>0</v>
      </c>
      <c r="K51" s="349">
        <f>'DETAIL PREVISION BUDGET 2024'!P194</f>
        <v>0</v>
      </c>
      <c r="L51" s="455">
        <f>'DETAIL PREVISION BUDGET 2024'!Q194</f>
        <v>0</v>
      </c>
      <c r="M51" s="349">
        <f>'DETAIL PREVISION BUDGET 2024'!S194</f>
        <v>0</v>
      </c>
      <c r="N51" s="715">
        <f>'DETAIL PREVISION BUDGET 2024'!T194</f>
        <v>0</v>
      </c>
      <c r="O51" s="349">
        <f>'DETAIL PREVISION BUDGET 2024'!V194</f>
        <v>0</v>
      </c>
      <c r="P51" s="734">
        <f>'DETAIL PREVISION BUDGET 2024'!W194</f>
        <v>0</v>
      </c>
      <c r="Q51" s="1"/>
    </row>
    <row r="52" spans="1:17" hidden="1" outlineLevel="1" x14ac:dyDescent="0.2">
      <c r="A52" s="1340" t="str">
        <f>'DETAIL PREVISION BUDGET 2024'!A199</f>
        <v>Vol Moteur - ULM</v>
      </c>
      <c r="B52" s="1341">
        <f>'DETAIL PREVISION BUDGET 2024'!B199</f>
        <v>0</v>
      </c>
      <c r="C52" s="450">
        <f>'DETAIL PREVISION BUDGET 2024'!D199</f>
        <v>0</v>
      </c>
      <c r="D52" s="347">
        <f>'DETAIL PREVISION BUDGET 2024'!E199</f>
        <v>0</v>
      </c>
      <c r="E52" s="349">
        <f>'DETAIL PREVISION BUDGET 2024'!G199</f>
        <v>0</v>
      </c>
      <c r="F52" s="455">
        <f>'DETAIL PREVISION BUDGET 2024'!H199</f>
        <v>0</v>
      </c>
      <c r="G52" s="349">
        <f>'DETAIL PREVISION BUDGET 2024'!J199</f>
        <v>0</v>
      </c>
      <c r="H52" s="455">
        <f>'DETAIL PREVISION BUDGET 2024'!K199</f>
        <v>0</v>
      </c>
      <c r="I52" s="349">
        <f>'DETAIL PREVISION BUDGET 2024'!M199</f>
        <v>0</v>
      </c>
      <c r="J52" s="455">
        <f>'DETAIL PREVISION BUDGET 2024'!N199</f>
        <v>0</v>
      </c>
      <c r="K52" s="349">
        <f>'DETAIL PREVISION BUDGET 2024'!P199</f>
        <v>0</v>
      </c>
      <c r="L52" s="455">
        <f>'DETAIL PREVISION BUDGET 2024'!Q199</f>
        <v>0</v>
      </c>
      <c r="M52" s="349">
        <f>'DETAIL PREVISION BUDGET 2024'!S199</f>
        <v>0</v>
      </c>
      <c r="N52" s="715">
        <f>'DETAIL PREVISION BUDGET 2024'!T199</f>
        <v>0</v>
      </c>
      <c r="O52" s="349">
        <f>'DETAIL PREVISION BUDGET 2024'!V199</f>
        <v>0</v>
      </c>
      <c r="P52" s="734">
        <f>'DETAIL PREVISION BUDGET 2024'!W199</f>
        <v>0</v>
      </c>
      <c r="Q52" s="1"/>
    </row>
    <row r="53" spans="1:17" hidden="1" outlineLevel="1" x14ac:dyDescent="0.2">
      <c r="A53" s="1340" t="str">
        <f>'DETAIL PREVISION BUDGET 2024'!A203</f>
        <v>Vol à Voile</v>
      </c>
      <c r="B53" s="1341">
        <f>'DETAIL PREVISION BUDGET 2024'!B203</f>
        <v>0</v>
      </c>
      <c r="C53" s="451">
        <f>'DETAIL PREVISION BUDGET 2024'!D203</f>
        <v>1000</v>
      </c>
      <c r="D53" s="347">
        <f>'DETAIL PREVISION BUDGET 2024'!E203</f>
        <v>0</v>
      </c>
      <c r="E53" s="348">
        <f>'DETAIL PREVISION BUDGET 2024'!G203</f>
        <v>0</v>
      </c>
      <c r="F53" s="456">
        <f>'DETAIL PREVISION BUDGET 2024'!H203</f>
        <v>0</v>
      </c>
      <c r="G53" s="348">
        <f>'DETAIL PREVISION BUDGET 2024'!J203</f>
        <v>0</v>
      </c>
      <c r="H53" s="456">
        <f>'DETAIL PREVISION BUDGET 2024'!K203</f>
        <v>0</v>
      </c>
      <c r="I53" s="348">
        <f>'DETAIL PREVISION BUDGET 2024'!M203</f>
        <v>0</v>
      </c>
      <c r="J53" s="456">
        <f>'DETAIL PREVISION BUDGET 2024'!N203</f>
        <v>0</v>
      </c>
      <c r="K53" s="348">
        <f>'DETAIL PREVISION BUDGET 2024'!P203</f>
        <v>0</v>
      </c>
      <c r="L53" s="456">
        <f>'DETAIL PREVISION BUDGET 2024'!Q203</f>
        <v>0</v>
      </c>
      <c r="M53" s="348">
        <f>'DETAIL PREVISION BUDGET 2024'!S203</f>
        <v>0</v>
      </c>
      <c r="N53" s="716">
        <f>'DETAIL PREVISION BUDGET 2024'!T203</f>
        <v>0</v>
      </c>
      <c r="O53" s="348">
        <f>'DETAIL PREVISION BUDGET 2024'!V203</f>
        <v>0</v>
      </c>
      <c r="P53" s="735">
        <f>'DETAIL PREVISION BUDGET 2024'!W203</f>
        <v>1000</v>
      </c>
      <c r="Q53" s="1"/>
    </row>
    <row r="54" spans="1:17" collapsed="1" x14ac:dyDescent="0.2">
      <c r="A54" s="1365" t="str">
        <f>'DETAIL PREVISION BUDGET 2024'!A207</f>
        <v>4/ Sous total PROFESSIONALISATION MONITEURS</v>
      </c>
      <c r="B54" s="1366">
        <f>'DETAIL PREVISION BUDGET 2024'!B207</f>
        <v>0</v>
      </c>
      <c r="C54" s="452">
        <f>'DETAIL PREVISION BUDGET 2024'!D207</f>
        <v>6200</v>
      </c>
      <c r="D54" s="103">
        <f>'DETAIL PREVISION BUDGET 2024'!E207</f>
        <v>0</v>
      </c>
      <c r="E54" s="105">
        <f>'DETAIL PREVISION BUDGET 2024'!G207</f>
        <v>0</v>
      </c>
      <c r="F54" s="457">
        <f>'DETAIL PREVISION BUDGET 2024'!H207</f>
        <v>0</v>
      </c>
      <c r="G54" s="105">
        <f>'DETAIL PREVISION BUDGET 2024'!J207</f>
        <v>0</v>
      </c>
      <c r="H54" s="457">
        <f>'DETAIL PREVISION BUDGET 2024'!K207</f>
        <v>3700</v>
      </c>
      <c r="I54" s="105">
        <f>'DETAIL PREVISION BUDGET 2024'!M207</f>
        <v>0</v>
      </c>
      <c r="J54" s="457">
        <f>'DETAIL PREVISION BUDGET 2024'!N207</f>
        <v>3000</v>
      </c>
      <c r="K54" s="105">
        <f>'DETAIL PREVISION BUDGET 2024'!P207</f>
        <v>0</v>
      </c>
      <c r="L54" s="457">
        <f>'DETAIL PREVISION BUDGET 2024'!Q207</f>
        <v>0</v>
      </c>
      <c r="M54" s="105">
        <f>'DETAIL PREVISION BUDGET 2024'!S207</f>
        <v>0</v>
      </c>
      <c r="N54" s="717">
        <f>'DETAIL PREVISION BUDGET 2024'!T207</f>
        <v>0</v>
      </c>
      <c r="O54" s="105">
        <f>'DETAIL PREVISION BUDGET 2024'!V207</f>
        <v>0</v>
      </c>
      <c r="P54" s="736">
        <f>'DETAIL PREVISION BUDGET 2024'!W207</f>
        <v>1000</v>
      </c>
      <c r="Q54" s="1"/>
    </row>
    <row r="55" spans="1:17" x14ac:dyDescent="0.2">
      <c r="A55" s="1353" t="str">
        <f>'DETAIL PREVISION BUDGET 2024'!A208</f>
        <v>5 / INVESTISSEMENTS</v>
      </c>
      <c r="B55" s="1354">
        <f>'DETAIL PREVISION BUDGET 2024'!B208</f>
        <v>0</v>
      </c>
      <c r="C55" s="707"/>
      <c r="D55" s="141"/>
      <c r="E55" s="708"/>
      <c r="F55" s="433"/>
      <c r="G55" s="708"/>
      <c r="H55" s="433"/>
      <c r="I55" s="708"/>
      <c r="J55" s="433"/>
      <c r="K55" s="708"/>
      <c r="L55" s="433"/>
      <c r="M55" s="708"/>
      <c r="N55" s="718"/>
      <c r="O55" s="708"/>
      <c r="P55" s="737"/>
      <c r="Q55" s="1"/>
    </row>
    <row r="56" spans="1:17" hidden="1" outlineLevel="1" x14ac:dyDescent="0.2">
      <c r="A56" s="1361" t="str">
        <f>'DETAIL PREVISION BUDGET 2024'!A209</f>
        <v>Aéromodélisme</v>
      </c>
      <c r="B56" s="1362">
        <f>'DETAIL PREVISION BUDGET 2024'!B209</f>
        <v>0</v>
      </c>
      <c r="C56" s="450">
        <f>'DETAIL PREVISION BUDGET 2024'!D209</f>
        <v>3500</v>
      </c>
      <c r="D56" s="345">
        <f>'DETAIL PREVISION BUDGET 2024'!E209</f>
        <v>0</v>
      </c>
      <c r="E56" s="349">
        <f>'DETAIL PREVISION BUDGET 2024'!G209</f>
        <v>0</v>
      </c>
      <c r="F56" s="455">
        <f>'DETAIL PREVISION BUDGET 2024'!H209</f>
        <v>0</v>
      </c>
      <c r="G56" s="349">
        <f>'DETAIL PREVISION BUDGET 2024'!J209</f>
        <v>0</v>
      </c>
      <c r="H56" s="455">
        <f>'DETAIL PREVISION BUDGET 2024'!K209</f>
        <v>3500</v>
      </c>
      <c r="I56" s="349">
        <f>'DETAIL PREVISION BUDGET 2024'!M209</f>
        <v>0</v>
      </c>
      <c r="J56" s="455">
        <f>'DETAIL PREVISION BUDGET 2024'!N209</f>
        <v>0</v>
      </c>
      <c r="K56" s="349">
        <f>'DETAIL PREVISION BUDGET 2024'!P209</f>
        <v>0</v>
      </c>
      <c r="L56" s="455">
        <f>'DETAIL PREVISION BUDGET 2024'!Q209</f>
        <v>0</v>
      </c>
      <c r="M56" s="349">
        <f>'DETAIL PREVISION BUDGET 2024'!S209</f>
        <v>0</v>
      </c>
      <c r="N56" s="715">
        <f>'DETAIL PREVISION BUDGET 2024'!T209</f>
        <v>0</v>
      </c>
      <c r="O56" s="349">
        <f>'DETAIL PREVISION BUDGET 2024'!V209</f>
        <v>0</v>
      </c>
      <c r="P56" s="734">
        <f>'DETAIL PREVISION BUDGET 2024'!W209</f>
        <v>0</v>
      </c>
      <c r="Q56" s="1"/>
    </row>
    <row r="57" spans="1:17" hidden="1" outlineLevel="1" x14ac:dyDescent="0.2">
      <c r="A57" s="1340" t="str">
        <f>'DETAIL PREVISION BUDGET 2024'!A213</f>
        <v xml:space="preserve">Parachutisme </v>
      </c>
      <c r="B57" s="1341">
        <f>'DETAIL PREVISION BUDGET 2024'!B213</f>
        <v>0</v>
      </c>
      <c r="C57" s="450">
        <f>'DETAIL PREVISION BUDGET 2024'!D213</f>
        <v>2000</v>
      </c>
      <c r="D57" s="347">
        <f>'DETAIL PREVISION BUDGET 2024'!E213</f>
        <v>0</v>
      </c>
      <c r="E57" s="349">
        <f>'DETAIL PREVISION BUDGET 2024'!G213</f>
        <v>0</v>
      </c>
      <c r="F57" s="455">
        <f>'DETAIL PREVISION BUDGET 2024'!H213</f>
        <v>0</v>
      </c>
      <c r="G57" s="349">
        <f>'DETAIL PREVISION BUDGET 2024'!J213</f>
        <v>0</v>
      </c>
      <c r="H57" s="455">
        <f>'DETAIL PREVISION BUDGET 2024'!K213</f>
        <v>0</v>
      </c>
      <c r="I57" s="349">
        <f>'DETAIL PREVISION BUDGET 2024'!M213</f>
        <v>0</v>
      </c>
      <c r="J57" s="455">
        <f>'DETAIL PREVISION BUDGET 2024'!N213</f>
        <v>2000</v>
      </c>
      <c r="K57" s="349">
        <f>'DETAIL PREVISION BUDGET 2024'!P213</f>
        <v>0</v>
      </c>
      <c r="L57" s="455">
        <f>'DETAIL PREVISION BUDGET 2024'!Q213</f>
        <v>0</v>
      </c>
      <c r="M57" s="349">
        <f>'DETAIL PREVISION BUDGET 2024'!S213</f>
        <v>0</v>
      </c>
      <c r="N57" s="715">
        <f>'DETAIL PREVISION BUDGET 2024'!T213</f>
        <v>0</v>
      </c>
      <c r="O57" s="349">
        <f>'DETAIL PREVISION BUDGET 2024'!V213</f>
        <v>0</v>
      </c>
      <c r="P57" s="734">
        <f>'DETAIL PREVISION BUDGET 2024'!W213</f>
        <v>0</v>
      </c>
      <c r="Q57" s="1"/>
    </row>
    <row r="58" spans="1:17" hidden="1" outlineLevel="1" x14ac:dyDescent="0.2">
      <c r="A58" s="1340" t="str">
        <f>'DETAIL PREVISION BUDGET 2024'!A219</f>
        <v>Vol Libre: Activité Parapente</v>
      </c>
      <c r="B58" s="1341">
        <f>'DETAIL PREVISION BUDGET 2024'!B219</f>
        <v>0</v>
      </c>
      <c r="C58" s="450">
        <f>'DETAIL PREVISION BUDGET 2024'!D219</f>
        <v>2000</v>
      </c>
      <c r="D58" s="347">
        <f>'DETAIL PREVISION BUDGET 2024'!E219</f>
        <v>0</v>
      </c>
      <c r="E58" s="349">
        <f>'DETAIL PREVISION BUDGET 2024'!G219</f>
        <v>0</v>
      </c>
      <c r="F58" s="455">
        <f>'DETAIL PREVISION BUDGET 2024'!H219</f>
        <v>0</v>
      </c>
      <c r="G58" s="349">
        <f>'DETAIL PREVISION BUDGET 2024'!J219</f>
        <v>0</v>
      </c>
      <c r="H58" s="455">
        <f>'DETAIL PREVISION BUDGET 2024'!K219</f>
        <v>0</v>
      </c>
      <c r="I58" s="349">
        <f>'DETAIL PREVISION BUDGET 2024'!M219</f>
        <v>0</v>
      </c>
      <c r="J58" s="455">
        <f>'DETAIL PREVISION BUDGET 2024'!N219</f>
        <v>0</v>
      </c>
      <c r="K58" s="349">
        <f>'DETAIL PREVISION BUDGET 2024'!P219</f>
        <v>0</v>
      </c>
      <c r="L58" s="455">
        <f>'DETAIL PREVISION BUDGET 2024'!Q219</f>
        <v>2000</v>
      </c>
      <c r="M58" s="349">
        <f>'DETAIL PREVISION BUDGET 2024'!S219</f>
        <v>0</v>
      </c>
      <c r="N58" s="715">
        <f>'DETAIL PREVISION BUDGET 2024'!T219</f>
        <v>0</v>
      </c>
      <c r="O58" s="349">
        <f>'DETAIL PREVISION BUDGET 2024'!V219</f>
        <v>0</v>
      </c>
      <c r="P58" s="734">
        <f>'DETAIL PREVISION BUDGET 2024'!W219</f>
        <v>0</v>
      </c>
      <c r="Q58" s="1"/>
    </row>
    <row r="59" spans="1:17" hidden="1" outlineLevel="1" x14ac:dyDescent="0.2">
      <c r="A59" s="1340" t="str">
        <f>'DETAIL PREVISION BUDGET 2024'!A224</f>
        <v>Vol Libre: Activité Paramoteur</v>
      </c>
      <c r="B59" s="1341">
        <f>'DETAIL PREVISION BUDGET 2024'!B224</f>
        <v>0</v>
      </c>
      <c r="C59" s="450">
        <f>'DETAIL PREVISION BUDGET 2024'!D224</f>
        <v>2500</v>
      </c>
      <c r="D59" s="347">
        <f>'DETAIL PREVISION BUDGET 2024'!E224</f>
        <v>0</v>
      </c>
      <c r="E59" s="349">
        <f>'DETAIL PREVISION BUDGET 2024'!G224</f>
        <v>0</v>
      </c>
      <c r="F59" s="455">
        <f>'DETAIL PREVISION BUDGET 2024'!H224</f>
        <v>0</v>
      </c>
      <c r="G59" s="349">
        <f>'DETAIL PREVISION BUDGET 2024'!J224</f>
        <v>0</v>
      </c>
      <c r="H59" s="455">
        <f>'DETAIL PREVISION BUDGET 2024'!K224</f>
        <v>0</v>
      </c>
      <c r="I59" s="349">
        <f>'DETAIL PREVISION BUDGET 2024'!M224</f>
        <v>0</v>
      </c>
      <c r="J59" s="455">
        <f>'DETAIL PREVISION BUDGET 2024'!N224</f>
        <v>0</v>
      </c>
      <c r="K59" s="349">
        <f>'DETAIL PREVISION BUDGET 2024'!P224</f>
        <v>0</v>
      </c>
      <c r="L59" s="455">
        <f>'DETAIL PREVISION BUDGET 2024'!Q224</f>
        <v>2500</v>
      </c>
      <c r="M59" s="349">
        <f>'DETAIL PREVISION BUDGET 2024'!S224</f>
        <v>0</v>
      </c>
      <c r="N59" s="715">
        <f>'DETAIL PREVISION BUDGET 2024'!T224</f>
        <v>0</v>
      </c>
      <c r="O59" s="349">
        <f>'DETAIL PREVISION BUDGET 2024'!V224</f>
        <v>0</v>
      </c>
      <c r="P59" s="734">
        <f>'DETAIL PREVISION BUDGET 2024'!W224</f>
        <v>0</v>
      </c>
      <c r="Q59" s="1"/>
    </row>
    <row r="60" spans="1:17" hidden="1" outlineLevel="1" x14ac:dyDescent="0.2">
      <c r="A60" s="1340" t="str">
        <f>'DETAIL PREVISION BUDGET 2024'!A228</f>
        <v>Vol Moteur : Activité Avion</v>
      </c>
      <c r="B60" s="1341">
        <f>'DETAIL PREVISION BUDGET 2024'!B228</f>
        <v>0</v>
      </c>
      <c r="C60" s="450">
        <f>'DETAIL PREVISION BUDGET 2024'!D228</f>
        <v>20000</v>
      </c>
      <c r="D60" s="347">
        <f>'DETAIL PREVISION BUDGET 2024'!E228</f>
        <v>0</v>
      </c>
      <c r="E60" s="349">
        <f>'DETAIL PREVISION BUDGET 2024'!G228</f>
        <v>0</v>
      </c>
      <c r="F60" s="455">
        <f>'DETAIL PREVISION BUDGET 2024'!H228</f>
        <v>0</v>
      </c>
      <c r="G60" s="349">
        <f>'DETAIL PREVISION BUDGET 2024'!J228</f>
        <v>0</v>
      </c>
      <c r="H60" s="455">
        <f>'DETAIL PREVISION BUDGET 2024'!K228</f>
        <v>0</v>
      </c>
      <c r="I60" s="349">
        <f>'DETAIL PREVISION BUDGET 2024'!M228</f>
        <v>0</v>
      </c>
      <c r="J60" s="455">
        <f>'DETAIL PREVISION BUDGET 2024'!N228</f>
        <v>0</v>
      </c>
      <c r="K60" s="349">
        <f>'DETAIL PREVISION BUDGET 2024'!P228</f>
        <v>0</v>
      </c>
      <c r="L60" s="455">
        <f>'DETAIL PREVISION BUDGET 2024'!Q228</f>
        <v>0</v>
      </c>
      <c r="M60" s="349">
        <f>'DETAIL PREVISION BUDGET 2024'!S228</f>
        <v>0</v>
      </c>
      <c r="N60" s="715">
        <f>'DETAIL PREVISION BUDGET 2024'!T228</f>
        <v>20000</v>
      </c>
      <c r="O60" s="349">
        <f>'DETAIL PREVISION BUDGET 2024'!V228</f>
        <v>0</v>
      </c>
      <c r="P60" s="734">
        <f>'DETAIL PREVISION BUDGET 2024'!W228</f>
        <v>0</v>
      </c>
      <c r="Q60" s="1"/>
    </row>
    <row r="61" spans="1:17" hidden="1" outlineLevel="1" x14ac:dyDescent="0.2">
      <c r="A61" s="1340" t="str">
        <f>'DETAIL PREVISION BUDGET 2024'!A233</f>
        <v>Vol Moteur : Activité ULM</v>
      </c>
      <c r="B61" s="1341">
        <f>'DETAIL PREVISION BUDGET 2024'!B233</f>
        <v>0</v>
      </c>
      <c r="C61" s="451">
        <f>'DETAIL PREVISION BUDGET 2024'!D233</f>
        <v>0</v>
      </c>
      <c r="D61" s="347">
        <f>'DETAIL PREVISION BUDGET 2024'!E233</f>
        <v>0</v>
      </c>
      <c r="E61" s="348">
        <f>'DETAIL PREVISION BUDGET 2024'!G233</f>
        <v>0</v>
      </c>
      <c r="F61" s="456">
        <f>'DETAIL PREVISION BUDGET 2024'!H233</f>
        <v>0</v>
      </c>
      <c r="G61" s="348">
        <f>'DETAIL PREVISION BUDGET 2024'!J233</f>
        <v>0</v>
      </c>
      <c r="H61" s="456">
        <f>'DETAIL PREVISION BUDGET 2024'!K233</f>
        <v>0</v>
      </c>
      <c r="I61" s="348">
        <f>'DETAIL PREVISION BUDGET 2024'!M233</f>
        <v>0</v>
      </c>
      <c r="J61" s="456">
        <f>'DETAIL PREVISION BUDGET 2024'!N233</f>
        <v>0</v>
      </c>
      <c r="K61" s="348">
        <f>'DETAIL PREVISION BUDGET 2024'!P233</f>
        <v>0</v>
      </c>
      <c r="L61" s="456">
        <f>'DETAIL PREVISION BUDGET 2024'!Q233</f>
        <v>0</v>
      </c>
      <c r="M61" s="348">
        <f>'DETAIL PREVISION BUDGET 2024'!S233</f>
        <v>0</v>
      </c>
      <c r="N61" s="716">
        <f>'DETAIL PREVISION BUDGET 2024'!T233</f>
        <v>0</v>
      </c>
      <c r="O61" s="348">
        <f>'DETAIL PREVISION BUDGET 2024'!V233</f>
        <v>0</v>
      </c>
      <c r="P61" s="735">
        <f>'DETAIL PREVISION BUDGET 2024'!W233</f>
        <v>0</v>
      </c>
      <c r="Q61" s="1"/>
    </row>
    <row r="62" spans="1:17" hidden="1" outlineLevel="1" x14ac:dyDescent="0.2">
      <c r="A62" s="1340" t="str">
        <f>'DETAIL PREVISION BUDGET 2024'!A238</f>
        <v>Vol à Voile</v>
      </c>
      <c r="B62" s="1341">
        <f>'DETAIL PREVISION BUDGET 2024'!B238</f>
        <v>0</v>
      </c>
      <c r="C62" s="451">
        <f>'DETAIL PREVISION BUDGET 2024'!D238</f>
        <v>10000</v>
      </c>
      <c r="D62" s="347">
        <f>'DETAIL PREVISION BUDGET 2024'!E238</f>
        <v>0</v>
      </c>
      <c r="E62" s="348">
        <f>'DETAIL PREVISION BUDGET 2024'!G238</f>
        <v>0</v>
      </c>
      <c r="F62" s="456">
        <f>'DETAIL PREVISION BUDGET 2024'!H238</f>
        <v>0</v>
      </c>
      <c r="G62" s="348">
        <f>'DETAIL PREVISION BUDGET 2024'!J238</f>
        <v>0</v>
      </c>
      <c r="H62" s="456">
        <f>'DETAIL PREVISION BUDGET 2024'!K238</f>
        <v>0</v>
      </c>
      <c r="I62" s="348">
        <f>'DETAIL PREVISION BUDGET 2024'!M238</f>
        <v>0</v>
      </c>
      <c r="J62" s="456">
        <f>'DETAIL PREVISION BUDGET 2024'!N238</f>
        <v>0</v>
      </c>
      <c r="K62" s="348">
        <f>'DETAIL PREVISION BUDGET 2024'!P238</f>
        <v>0</v>
      </c>
      <c r="L62" s="456">
        <f>'DETAIL PREVISION BUDGET 2024'!Q238</f>
        <v>0</v>
      </c>
      <c r="M62" s="348">
        <f>'DETAIL PREVISION BUDGET 2024'!S238</f>
        <v>0</v>
      </c>
      <c r="N62" s="716">
        <f>'DETAIL PREVISION BUDGET 2024'!T238</f>
        <v>0</v>
      </c>
      <c r="O62" s="348">
        <f>'DETAIL PREVISION BUDGET 2024'!V238</f>
        <v>0</v>
      </c>
      <c r="P62" s="735">
        <f>'DETAIL PREVISION BUDGET 2024'!W238</f>
        <v>10000</v>
      </c>
      <c r="Q62" s="1"/>
    </row>
    <row r="63" spans="1:17" collapsed="1" x14ac:dyDescent="0.2">
      <c r="A63" s="1365" t="str">
        <f>'DETAIL PREVISION BUDGET 2024'!A245</f>
        <v>5/ Sous total INVESTISSEMENTS</v>
      </c>
      <c r="B63" s="1366">
        <f>'DETAIL PREVISION BUDGET 2024'!B245</f>
        <v>0</v>
      </c>
      <c r="C63" s="452">
        <f>'DETAIL PREVISION BUDGET 2024'!D245</f>
        <v>40000</v>
      </c>
      <c r="D63" s="103">
        <f>'DETAIL PREVISION BUDGET 2024'!E245</f>
        <v>0</v>
      </c>
      <c r="E63" s="105">
        <f>'DETAIL PREVISION BUDGET 2024'!G245</f>
        <v>0</v>
      </c>
      <c r="F63" s="457">
        <f>'DETAIL PREVISION BUDGET 2024'!H245</f>
        <v>0</v>
      </c>
      <c r="G63" s="105">
        <f>'DETAIL PREVISION BUDGET 2024'!J245</f>
        <v>0</v>
      </c>
      <c r="H63" s="457">
        <f>'DETAIL PREVISION BUDGET 2024'!K245</f>
        <v>3500</v>
      </c>
      <c r="I63" s="105">
        <f>'DETAIL PREVISION BUDGET 2024'!M245</f>
        <v>0</v>
      </c>
      <c r="J63" s="457">
        <f>'DETAIL PREVISION BUDGET 2024'!N245</f>
        <v>2000</v>
      </c>
      <c r="K63" s="105">
        <f>'DETAIL PREVISION BUDGET 2024'!P245</f>
        <v>0</v>
      </c>
      <c r="L63" s="457">
        <f>'DETAIL PREVISION BUDGET 2024'!Q245</f>
        <v>4500</v>
      </c>
      <c r="M63" s="105">
        <f>'DETAIL PREVISION BUDGET 2024'!S245</f>
        <v>0</v>
      </c>
      <c r="N63" s="717">
        <f>'DETAIL PREVISION BUDGET 2024'!T245</f>
        <v>20000</v>
      </c>
      <c r="O63" s="105">
        <f>'DETAIL PREVISION BUDGET 2024'!V245</f>
        <v>0</v>
      </c>
      <c r="P63" s="736">
        <f>'DETAIL PREVISION BUDGET 2024'!W245</f>
        <v>10000</v>
      </c>
      <c r="Q63" s="1"/>
    </row>
    <row r="64" spans="1:17" x14ac:dyDescent="0.2">
      <c r="A64" s="1353" t="str">
        <f>'DETAIL PREVISION BUDGET 2024'!A246</f>
        <v>6 / PROVISIONS</v>
      </c>
      <c r="B64" s="1354">
        <f>'DETAIL PREVISION BUDGET 2024'!B246</f>
        <v>0</v>
      </c>
      <c r="C64" s="709"/>
      <c r="D64" s="475"/>
      <c r="E64" s="710"/>
      <c r="F64" s="711"/>
      <c r="G64" s="710"/>
      <c r="H64" s="711"/>
      <c r="I64" s="710"/>
      <c r="J64" s="711"/>
      <c r="K64" s="710"/>
      <c r="L64" s="711"/>
      <c r="M64" s="710"/>
      <c r="N64" s="719"/>
      <c r="O64" s="710"/>
      <c r="P64" s="738"/>
      <c r="Q64" s="1"/>
    </row>
    <row r="65" spans="1:17" hidden="1" outlineLevel="1" x14ac:dyDescent="0.2">
      <c r="A65" s="1361" t="str">
        <f>'DETAIL PREVISION BUDGET 2024'!A247</f>
        <v>Assemblée Générale 2025</v>
      </c>
      <c r="B65" s="1362">
        <f>'DETAIL PREVISION BUDGET 2024'!B247</f>
        <v>0</v>
      </c>
      <c r="C65" s="450">
        <f>'DETAIL PREVISION BUDGET 2024'!D247</f>
        <v>0</v>
      </c>
      <c r="D65" s="345">
        <f>'DETAIL PREVISION BUDGET 2024'!E247</f>
        <v>0</v>
      </c>
      <c r="E65" s="349">
        <f>'DETAIL PREVISION BUDGET 2024'!G247</f>
        <v>0</v>
      </c>
      <c r="F65" s="455">
        <f>'DETAIL PREVISION BUDGET 2024'!H247</f>
        <v>10000</v>
      </c>
      <c r="G65" s="349">
        <f>'DETAIL PREVISION BUDGET 2024'!J247</f>
        <v>0</v>
      </c>
      <c r="H65" s="455">
        <f>'DETAIL PREVISION BUDGET 2024'!K247</f>
        <v>0</v>
      </c>
      <c r="I65" s="349">
        <f>'DETAIL PREVISION BUDGET 2024'!M247</f>
        <v>0</v>
      </c>
      <c r="J65" s="455">
        <f>'DETAIL PREVISION BUDGET 2024'!N247</f>
        <v>0</v>
      </c>
      <c r="K65" s="349">
        <f>'DETAIL PREVISION BUDGET 2024'!P247</f>
        <v>0</v>
      </c>
      <c r="L65" s="455">
        <f>'DETAIL PREVISION BUDGET 2024'!Q247</f>
        <v>0</v>
      </c>
      <c r="M65" s="349">
        <f>'DETAIL PREVISION BUDGET 2024'!S247</f>
        <v>0</v>
      </c>
      <c r="N65" s="715">
        <f>'DETAIL PREVISION BUDGET 2024'!T247</f>
        <v>0</v>
      </c>
      <c r="O65" s="349">
        <f>'DETAIL PREVISION BUDGET 2024'!V247</f>
        <v>0</v>
      </c>
      <c r="P65" s="734">
        <f>'DETAIL PREVISION BUDGET 2024'!W247</f>
        <v>0</v>
      </c>
      <c r="Q65" s="1"/>
    </row>
    <row r="66" spans="1:17" hidden="1" outlineLevel="1" x14ac:dyDescent="0.2">
      <c r="A66" s="1340" t="str">
        <f>'DETAIL PREVISION BUDGET 2024'!A251</f>
        <v>Manifestation 2025</v>
      </c>
      <c r="B66" s="1341">
        <f>'DETAIL PREVISION BUDGET 2024'!B251</f>
        <v>0</v>
      </c>
      <c r="C66" s="450">
        <f>'DETAIL PREVISION BUDGET 2024'!D251</f>
        <v>20000</v>
      </c>
      <c r="D66" s="347">
        <f>'DETAIL PREVISION BUDGET 2024'!E251</f>
        <v>0</v>
      </c>
      <c r="E66" s="349">
        <f>'DETAIL PREVISION BUDGET 2024'!G251</f>
        <v>0</v>
      </c>
      <c r="F66" s="455">
        <f>'DETAIL PREVISION BUDGET 2024'!H251</f>
        <v>20000</v>
      </c>
      <c r="G66" s="349">
        <f>'DETAIL PREVISION BUDGET 2024'!J251</f>
        <v>0</v>
      </c>
      <c r="H66" s="455">
        <f>'DETAIL PREVISION BUDGET 2024'!K251</f>
        <v>0</v>
      </c>
      <c r="I66" s="349">
        <f>'DETAIL PREVISION BUDGET 2024'!M251</f>
        <v>0</v>
      </c>
      <c r="J66" s="455">
        <f>'DETAIL PREVISION BUDGET 2024'!N251</f>
        <v>0</v>
      </c>
      <c r="K66" s="349">
        <f>'DETAIL PREVISION BUDGET 2024'!P251</f>
        <v>0</v>
      </c>
      <c r="L66" s="455">
        <f>'DETAIL PREVISION BUDGET 2024'!Q251</f>
        <v>0</v>
      </c>
      <c r="M66" s="349">
        <f>'DETAIL PREVISION BUDGET 2024'!S251</f>
        <v>0</v>
      </c>
      <c r="N66" s="715">
        <f>'DETAIL PREVISION BUDGET 2024'!T251</f>
        <v>0</v>
      </c>
      <c r="O66" s="349">
        <f>'DETAIL PREVISION BUDGET 2024'!V251</f>
        <v>0</v>
      </c>
      <c r="P66" s="734">
        <f>'DETAIL PREVISION BUDGET 2024'!W251</f>
        <v>0</v>
      </c>
      <c r="Q66" s="1"/>
    </row>
    <row r="67" spans="1:17" hidden="1" outlineLevel="1" x14ac:dyDescent="0.2">
      <c r="A67" s="1340" t="str">
        <f>'DETAIL PREVISION BUDGET 2024'!A256</f>
        <v>Aéromodélisme</v>
      </c>
      <c r="B67" s="1341">
        <f>'DETAIL PREVISION BUDGET 2024'!B256</f>
        <v>0</v>
      </c>
      <c r="C67" s="450">
        <f>'DETAIL PREVISION BUDGET 2024'!D256</f>
        <v>2000</v>
      </c>
      <c r="D67" s="347">
        <f>'DETAIL PREVISION BUDGET 2024'!E256</f>
        <v>0</v>
      </c>
      <c r="E67" s="349">
        <f>'DETAIL PREVISION BUDGET 2024'!G256</f>
        <v>0</v>
      </c>
      <c r="F67" s="455">
        <f>'DETAIL PREVISION BUDGET 2024'!H256</f>
        <v>0</v>
      </c>
      <c r="G67" s="349">
        <f>'DETAIL PREVISION BUDGET 2024'!J256</f>
        <v>0</v>
      </c>
      <c r="H67" s="455">
        <f>'DETAIL PREVISION BUDGET 2024'!K256</f>
        <v>2000</v>
      </c>
      <c r="I67" s="349">
        <f>'DETAIL PREVISION BUDGET 2024'!M256</f>
        <v>0</v>
      </c>
      <c r="J67" s="455">
        <f>'DETAIL PREVISION BUDGET 2024'!N256</f>
        <v>0</v>
      </c>
      <c r="K67" s="349">
        <f>'DETAIL PREVISION BUDGET 2024'!P256</f>
        <v>0</v>
      </c>
      <c r="L67" s="455">
        <f>'DETAIL PREVISION BUDGET 2024'!Q256</f>
        <v>0</v>
      </c>
      <c r="M67" s="349">
        <f>'DETAIL PREVISION BUDGET 2024'!S256</f>
        <v>0</v>
      </c>
      <c r="N67" s="715">
        <f>'DETAIL PREVISION BUDGET 2024'!T256</f>
        <v>0</v>
      </c>
      <c r="O67" s="349">
        <f>'DETAIL PREVISION BUDGET 2024'!V256</f>
        <v>0</v>
      </c>
      <c r="P67" s="734">
        <f>'DETAIL PREVISION BUDGET 2024'!W256</f>
        <v>0</v>
      </c>
      <c r="Q67" s="1"/>
    </row>
    <row r="68" spans="1:17" hidden="1" outlineLevel="1" x14ac:dyDescent="0.2">
      <c r="A68" s="1340" t="str">
        <f>'DETAIL PREVISION BUDGET 2024'!A260</f>
        <v xml:space="preserve">Parachutisme </v>
      </c>
      <c r="B68" s="1341">
        <f>'DETAIL PREVISION BUDGET 2024'!B260</f>
        <v>0</v>
      </c>
      <c r="C68" s="450">
        <f>'DETAIL PREVISION BUDGET 2024'!D260</f>
        <v>3500</v>
      </c>
      <c r="D68" s="347">
        <f>'DETAIL PREVISION BUDGET 2024'!E260</f>
        <v>0</v>
      </c>
      <c r="E68" s="349">
        <f>'DETAIL PREVISION BUDGET 2024'!G260</f>
        <v>0</v>
      </c>
      <c r="F68" s="455">
        <f>'DETAIL PREVISION BUDGET 2024'!H260</f>
        <v>0</v>
      </c>
      <c r="G68" s="349">
        <f>'DETAIL PREVISION BUDGET 2024'!J260</f>
        <v>0</v>
      </c>
      <c r="H68" s="455">
        <f>'DETAIL PREVISION BUDGET 2024'!K260</f>
        <v>0</v>
      </c>
      <c r="I68" s="349">
        <f>'DETAIL PREVISION BUDGET 2024'!M260</f>
        <v>0</v>
      </c>
      <c r="J68" s="455">
        <f>'DETAIL PREVISION BUDGET 2024'!N260</f>
        <v>3500</v>
      </c>
      <c r="K68" s="349">
        <f>'DETAIL PREVISION BUDGET 2024'!P260</f>
        <v>0</v>
      </c>
      <c r="L68" s="455">
        <f>'DETAIL PREVISION BUDGET 2024'!Q260</f>
        <v>0</v>
      </c>
      <c r="M68" s="349">
        <f>'DETAIL PREVISION BUDGET 2024'!S260</f>
        <v>0</v>
      </c>
      <c r="N68" s="715">
        <f>'DETAIL PREVISION BUDGET 2024'!T260</f>
        <v>0</v>
      </c>
      <c r="O68" s="349">
        <f>'DETAIL PREVISION BUDGET 2024'!V260</f>
        <v>0</v>
      </c>
      <c r="P68" s="734">
        <f>'DETAIL PREVISION BUDGET 2024'!W260</f>
        <v>0</v>
      </c>
      <c r="Q68" s="1"/>
    </row>
    <row r="69" spans="1:17" hidden="1" outlineLevel="1" x14ac:dyDescent="0.2">
      <c r="A69" s="1340" t="str">
        <f>'DETAIL PREVISION BUDGET 2024'!A265</f>
        <v>Vol Libre: Activité Parapente</v>
      </c>
      <c r="B69" s="1341">
        <f>'DETAIL PREVISION BUDGET 2024'!B265</f>
        <v>0</v>
      </c>
      <c r="C69" s="450">
        <f>'DETAIL PREVISION BUDGET 2024'!D265</f>
        <v>4000</v>
      </c>
      <c r="D69" s="347">
        <f>'DETAIL PREVISION BUDGET 2024'!E265</f>
        <v>0</v>
      </c>
      <c r="E69" s="349">
        <f>'DETAIL PREVISION BUDGET 2024'!G265</f>
        <v>0</v>
      </c>
      <c r="F69" s="455">
        <f>'DETAIL PREVISION BUDGET 2024'!H265</f>
        <v>0</v>
      </c>
      <c r="G69" s="349">
        <f>'DETAIL PREVISION BUDGET 2024'!J265</f>
        <v>0</v>
      </c>
      <c r="H69" s="455">
        <f>'DETAIL PREVISION BUDGET 2024'!K265</f>
        <v>0</v>
      </c>
      <c r="I69" s="349">
        <f>'DETAIL PREVISION BUDGET 2024'!M265</f>
        <v>0</v>
      </c>
      <c r="J69" s="455">
        <f>'DETAIL PREVISION BUDGET 2024'!N265</f>
        <v>0</v>
      </c>
      <c r="K69" s="349">
        <f>'DETAIL PREVISION BUDGET 2024'!P265</f>
        <v>0</v>
      </c>
      <c r="L69" s="455">
        <f>'DETAIL PREVISION BUDGET 2024'!Q265</f>
        <v>4000</v>
      </c>
      <c r="M69" s="349">
        <f>'DETAIL PREVISION BUDGET 2024'!S265</f>
        <v>0</v>
      </c>
      <c r="N69" s="715">
        <f>'DETAIL PREVISION BUDGET 2024'!T265</f>
        <v>0</v>
      </c>
      <c r="O69" s="349">
        <f>'DETAIL PREVISION BUDGET 2024'!V265</f>
        <v>0</v>
      </c>
      <c r="P69" s="734">
        <f>'DETAIL PREVISION BUDGET 2024'!W265</f>
        <v>0</v>
      </c>
      <c r="Q69" s="1"/>
    </row>
    <row r="70" spans="1:17" hidden="1" outlineLevel="1" x14ac:dyDescent="0.2">
      <c r="A70" s="1340" t="str">
        <f>'DETAIL PREVISION BUDGET 2024'!A269</f>
        <v>Vol Libre: Activité Paramoteur</v>
      </c>
      <c r="B70" s="1341">
        <f>'DETAIL PREVISION BUDGET 2024'!B269</f>
        <v>0</v>
      </c>
      <c r="C70" s="450">
        <f>'DETAIL PREVISION BUDGET 2024'!D269</f>
        <v>2500</v>
      </c>
      <c r="D70" s="347">
        <f>'DETAIL PREVISION BUDGET 2024'!E269</f>
        <v>0</v>
      </c>
      <c r="E70" s="349">
        <f>'DETAIL PREVISION BUDGET 2024'!G269</f>
        <v>0</v>
      </c>
      <c r="F70" s="455">
        <f>'DETAIL PREVISION BUDGET 2024'!H269</f>
        <v>0</v>
      </c>
      <c r="G70" s="349">
        <f>'DETAIL PREVISION BUDGET 2024'!J269</f>
        <v>0</v>
      </c>
      <c r="H70" s="455">
        <f>'DETAIL PREVISION BUDGET 2024'!K269</f>
        <v>0</v>
      </c>
      <c r="I70" s="349">
        <f>'DETAIL PREVISION BUDGET 2024'!M269</f>
        <v>0</v>
      </c>
      <c r="J70" s="455">
        <f>'DETAIL PREVISION BUDGET 2024'!N269</f>
        <v>0</v>
      </c>
      <c r="K70" s="349">
        <f>'DETAIL PREVISION BUDGET 2024'!P269</f>
        <v>0</v>
      </c>
      <c r="L70" s="455">
        <f>'DETAIL PREVISION BUDGET 2024'!Q269</f>
        <v>2500</v>
      </c>
      <c r="M70" s="349">
        <f>'DETAIL PREVISION BUDGET 2024'!S269</f>
        <v>0</v>
      </c>
      <c r="N70" s="715">
        <f>'DETAIL PREVISION BUDGET 2024'!T269</f>
        <v>0</v>
      </c>
      <c r="O70" s="349">
        <f>'DETAIL PREVISION BUDGET 2024'!V269</f>
        <v>0</v>
      </c>
      <c r="P70" s="734">
        <f>'DETAIL PREVISION BUDGET 2024'!W269</f>
        <v>0</v>
      </c>
      <c r="Q70" s="1"/>
    </row>
    <row r="71" spans="1:17" hidden="1" outlineLevel="1" x14ac:dyDescent="0.2">
      <c r="A71" s="1340" t="str">
        <f>'DETAIL PREVISION BUDGET 2024'!A273</f>
        <v>Vol Moteur : Activité Avion</v>
      </c>
      <c r="B71" s="1341">
        <f>'DETAIL PREVISION BUDGET 2024'!B273</f>
        <v>0</v>
      </c>
      <c r="C71" s="450">
        <f>'DETAIL PREVISION BUDGET 2024'!D273</f>
        <v>35000</v>
      </c>
      <c r="D71" s="347">
        <f>'DETAIL PREVISION BUDGET 2024'!E273</f>
        <v>0</v>
      </c>
      <c r="E71" s="349">
        <f>'DETAIL PREVISION BUDGET 2024'!G273</f>
        <v>0</v>
      </c>
      <c r="F71" s="455">
        <f>'DETAIL PREVISION BUDGET 2024'!H273</f>
        <v>0</v>
      </c>
      <c r="G71" s="349">
        <f>'DETAIL PREVISION BUDGET 2024'!J273</f>
        <v>0</v>
      </c>
      <c r="H71" s="455">
        <f>'DETAIL PREVISION BUDGET 2024'!K273</f>
        <v>0</v>
      </c>
      <c r="I71" s="349">
        <f>'DETAIL PREVISION BUDGET 2024'!M273</f>
        <v>0</v>
      </c>
      <c r="J71" s="455">
        <f>'DETAIL PREVISION BUDGET 2024'!N273</f>
        <v>0</v>
      </c>
      <c r="K71" s="349">
        <f>'DETAIL PREVISION BUDGET 2024'!P273</f>
        <v>0</v>
      </c>
      <c r="L71" s="455">
        <f>'DETAIL PREVISION BUDGET 2024'!Q273</f>
        <v>0</v>
      </c>
      <c r="M71" s="349">
        <f>'DETAIL PREVISION BUDGET 2024'!S273</f>
        <v>0</v>
      </c>
      <c r="N71" s="715">
        <f>'DETAIL PREVISION BUDGET 2024'!T273</f>
        <v>35000</v>
      </c>
      <c r="O71" s="349">
        <f>'DETAIL PREVISION BUDGET 2024'!V273</f>
        <v>0</v>
      </c>
      <c r="P71" s="734">
        <f>'DETAIL PREVISION BUDGET 2024'!W273</f>
        <v>0</v>
      </c>
      <c r="Q71" s="1"/>
    </row>
    <row r="72" spans="1:17" hidden="1" outlineLevel="1" x14ac:dyDescent="0.2">
      <c r="A72" s="1340" t="str">
        <f>'DETAIL PREVISION BUDGET 2024'!A278</f>
        <v>Vol Moteur : Activité ULM</v>
      </c>
      <c r="B72" s="1341">
        <f>'DETAIL PREVISION BUDGET 2024'!B278</f>
        <v>0</v>
      </c>
      <c r="C72" s="450">
        <f>'DETAIL PREVISION BUDGET 2024'!D278</f>
        <v>5000</v>
      </c>
      <c r="D72" s="347">
        <f>'DETAIL PREVISION BUDGET 2024'!E278</f>
        <v>0</v>
      </c>
      <c r="E72" s="349">
        <f>'DETAIL PREVISION BUDGET 2024'!G278</f>
        <v>0</v>
      </c>
      <c r="F72" s="455">
        <f>'DETAIL PREVISION BUDGET 2024'!H278</f>
        <v>0</v>
      </c>
      <c r="G72" s="349">
        <f>'DETAIL PREVISION BUDGET 2024'!J278</f>
        <v>0</v>
      </c>
      <c r="H72" s="455">
        <f>'DETAIL PREVISION BUDGET 2024'!K278</f>
        <v>0</v>
      </c>
      <c r="I72" s="349">
        <f>'DETAIL PREVISION BUDGET 2024'!M278</f>
        <v>0</v>
      </c>
      <c r="J72" s="455">
        <f>'DETAIL PREVISION BUDGET 2024'!N278</f>
        <v>0</v>
      </c>
      <c r="K72" s="349">
        <f>'DETAIL PREVISION BUDGET 2024'!P278</f>
        <v>0</v>
      </c>
      <c r="L72" s="455">
        <f>'DETAIL PREVISION BUDGET 2024'!Q278</f>
        <v>0</v>
      </c>
      <c r="M72" s="349">
        <f>'DETAIL PREVISION BUDGET 2024'!S278</f>
        <v>0</v>
      </c>
      <c r="N72" s="715">
        <f>'DETAIL PREVISION BUDGET 2024'!T278</f>
        <v>5000</v>
      </c>
      <c r="O72" s="349">
        <f>'DETAIL PREVISION BUDGET 2024'!V278</f>
        <v>0</v>
      </c>
      <c r="P72" s="734">
        <f>'DETAIL PREVISION BUDGET 2024'!W278</f>
        <v>0</v>
      </c>
      <c r="Q72" s="1"/>
    </row>
    <row r="73" spans="1:17" hidden="1" outlineLevel="1" x14ac:dyDescent="0.2">
      <c r="A73" s="1340" t="str">
        <f>'DETAIL PREVISION BUDGET 2024'!A282</f>
        <v>Vol à Voile</v>
      </c>
      <c r="B73" s="1341">
        <f>'DETAIL PREVISION BUDGET 2024'!B282</f>
        <v>0</v>
      </c>
      <c r="C73" s="450">
        <f>'DETAIL PREVISION BUDGET 2024'!D282</f>
        <v>0</v>
      </c>
      <c r="D73" s="347">
        <f>'DETAIL PREVISION BUDGET 2024'!E282</f>
        <v>0</v>
      </c>
      <c r="E73" s="349">
        <f>'DETAIL PREVISION BUDGET 2024'!G282</f>
        <v>0</v>
      </c>
      <c r="F73" s="455">
        <f>'DETAIL PREVISION BUDGET 2024'!H282</f>
        <v>0</v>
      </c>
      <c r="G73" s="349">
        <f>'DETAIL PREVISION BUDGET 2024'!J282</f>
        <v>0</v>
      </c>
      <c r="H73" s="455">
        <f>'DETAIL PREVISION BUDGET 2024'!K282</f>
        <v>0</v>
      </c>
      <c r="I73" s="349">
        <f>'DETAIL PREVISION BUDGET 2024'!M282</f>
        <v>0</v>
      </c>
      <c r="J73" s="455">
        <f>'DETAIL PREVISION BUDGET 2024'!N282</f>
        <v>0</v>
      </c>
      <c r="K73" s="349">
        <f>'DETAIL PREVISION BUDGET 2024'!P282</f>
        <v>0</v>
      </c>
      <c r="L73" s="455">
        <f>'DETAIL PREVISION BUDGET 2024'!Q282</f>
        <v>0</v>
      </c>
      <c r="M73" s="349">
        <f>'DETAIL PREVISION BUDGET 2024'!S282</f>
        <v>0</v>
      </c>
      <c r="N73" s="715">
        <f>'DETAIL PREVISION BUDGET 2024'!T282</f>
        <v>0</v>
      </c>
      <c r="O73" s="349">
        <f>'DETAIL PREVISION BUDGET 2024'!V282</f>
        <v>0</v>
      </c>
      <c r="P73" s="734">
        <f>'DETAIL PREVISION BUDGET 2024'!W282</f>
        <v>0</v>
      </c>
      <c r="Q73" s="1"/>
    </row>
    <row r="74" spans="1:17" collapsed="1" x14ac:dyDescent="0.2">
      <c r="A74" s="1367" t="str">
        <f>'DETAIL PREVISION BUDGET 2024'!A290</f>
        <v>6/ Sous total PROVISIONS</v>
      </c>
      <c r="B74" s="1368">
        <f>'DETAIL PREVISION BUDGET 2024'!B290</f>
        <v>0</v>
      </c>
      <c r="C74" s="452">
        <f>'DETAIL PREVISION BUDGET 2024'!D290</f>
        <v>72000</v>
      </c>
      <c r="D74" s="103">
        <f>'DETAIL PREVISION BUDGET 2024'!E290</f>
        <v>0</v>
      </c>
      <c r="E74" s="105">
        <f>'DETAIL PREVISION BUDGET 2024'!G290</f>
        <v>0</v>
      </c>
      <c r="F74" s="457">
        <f>'DETAIL PREVISION BUDGET 2024'!H290</f>
        <v>30000</v>
      </c>
      <c r="G74" s="105">
        <f>'DETAIL PREVISION BUDGET 2024'!J290</f>
        <v>0</v>
      </c>
      <c r="H74" s="457">
        <f>'DETAIL PREVISION BUDGET 2024'!K290</f>
        <v>2000</v>
      </c>
      <c r="I74" s="105">
        <f>'DETAIL PREVISION BUDGET 2024'!M290</f>
        <v>0</v>
      </c>
      <c r="J74" s="457">
        <f>'DETAIL PREVISION BUDGET 2024'!N290</f>
        <v>3500</v>
      </c>
      <c r="K74" s="105">
        <f>'DETAIL PREVISION BUDGET 2024'!P290</f>
        <v>0</v>
      </c>
      <c r="L74" s="457">
        <f>'DETAIL PREVISION BUDGET 2024'!Q290</f>
        <v>6500</v>
      </c>
      <c r="M74" s="105">
        <f>'DETAIL PREVISION BUDGET 2024'!S290</f>
        <v>0</v>
      </c>
      <c r="N74" s="717">
        <f>'DETAIL PREVISION BUDGET 2024'!T290</f>
        <v>40000</v>
      </c>
      <c r="O74" s="105">
        <f>'DETAIL PREVISION BUDGET 2024'!V290</f>
        <v>0</v>
      </c>
      <c r="P74" s="736">
        <f>'DETAIL PREVISION BUDGET 2024'!W290</f>
        <v>0</v>
      </c>
      <c r="Q74" s="1"/>
    </row>
    <row r="75" spans="1:17" x14ac:dyDescent="0.2">
      <c r="A75" s="1353" t="str">
        <f>'DETAIL PREVISION BUDGET 2024'!A291</f>
        <v>7 / FORMATION</v>
      </c>
      <c r="B75" s="1354">
        <f>'DETAIL PREVISION BUDGET 2024'!B291</f>
        <v>0</v>
      </c>
      <c r="C75" s="707"/>
      <c r="D75" s="141"/>
      <c r="E75" s="708"/>
      <c r="F75" s="433"/>
      <c r="G75" s="708"/>
      <c r="H75" s="433"/>
      <c r="I75" s="708"/>
      <c r="J75" s="433"/>
      <c r="K75" s="708"/>
      <c r="L75" s="433"/>
      <c r="M75" s="708"/>
      <c r="N75" s="718"/>
      <c r="O75" s="708"/>
      <c r="P75" s="737"/>
      <c r="Q75" s="3"/>
    </row>
    <row r="76" spans="1:17" hidden="1" outlineLevel="1" x14ac:dyDescent="0.2">
      <c r="A76" s="1361" t="str">
        <f>'DETAIL PREVISION BUDGET 2024'!A292</f>
        <v>Aide aux débutants</v>
      </c>
      <c r="B76" s="1362">
        <f>'DETAIL PREVISION BUDGET 2024'!B292</f>
        <v>0</v>
      </c>
      <c r="C76" s="450">
        <f>'DETAIL PREVISION BUDGET 2024'!D292</f>
        <v>4750</v>
      </c>
      <c r="D76" s="345">
        <f>'DETAIL PREVISION BUDGET 2024'!E292</f>
        <v>0</v>
      </c>
      <c r="E76" s="712">
        <f>'DETAIL PREVISION BUDGET 2024'!G292</f>
        <v>0</v>
      </c>
      <c r="F76" s="455">
        <f>'DETAIL PREVISION BUDGET 2024'!H292</f>
        <v>0</v>
      </c>
      <c r="G76" s="712">
        <f>'DETAIL PREVISION BUDGET 2024'!J292</f>
        <v>0</v>
      </c>
      <c r="H76" s="455">
        <f>'DETAIL PREVISION BUDGET 2024'!K292</f>
        <v>0</v>
      </c>
      <c r="I76" s="712">
        <f>'DETAIL PREVISION BUDGET 2024'!M292</f>
        <v>0</v>
      </c>
      <c r="J76" s="455">
        <f>'DETAIL PREVISION BUDGET 2024'!N292</f>
        <v>0</v>
      </c>
      <c r="K76" s="712">
        <f>'DETAIL PREVISION BUDGET 2024'!P292</f>
        <v>0</v>
      </c>
      <c r="L76" s="455">
        <f>'DETAIL PREVISION BUDGET 2024'!Q292</f>
        <v>0</v>
      </c>
      <c r="M76" s="712">
        <f>'DETAIL PREVISION BUDGET 2024'!S292</f>
        <v>0</v>
      </c>
      <c r="N76" s="715">
        <f>'DETAIL PREVISION BUDGET 2024'!T292</f>
        <v>4000</v>
      </c>
      <c r="O76" s="712">
        <f>'DETAIL PREVISION BUDGET 2024'!V292</f>
        <v>0</v>
      </c>
      <c r="P76" s="734">
        <f>'DETAIL PREVISION BUDGET 2024'!W292</f>
        <v>0</v>
      </c>
      <c r="Q76" s="1"/>
    </row>
    <row r="77" spans="1:17" hidden="1" outlineLevel="1" x14ac:dyDescent="0.2">
      <c r="A77" s="1340" t="str">
        <f>'DETAIL PREVISION BUDGET 2024'!A299</f>
        <v>Aéromodélisme</v>
      </c>
      <c r="B77" s="1341">
        <f>'DETAIL PREVISION BUDGET 2024'!B299</f>
        <v>0</v>
      </c>
      <c r="C77" s="450">
        <f>'DETAIL PREVISION BUDGET 2024'!D299</f>
        <v>1000</v>
      </c>
      <c r="D77" s="347">
        <f>'DETAIL PREVISION BUDGET 2024'!E299</f>
        <v>0</v>
      </c>
      <c r="E77" s="349">
        <f>'DETAIL PREVISION BUDGET 2024'!G299</f>
        <v>0</v>
      </c>
      <c r="F77" s="455">
        <f>'DETAIL PREVISION BUDGET 2024'!H299</f>
        <v>0</v>
      </c>
      <c r="G77" s="349">
        <f>'DETAIL PREVISION BUDGET 2024'!J299</f>
        <v>0</v>
      </c>
      <c r="H77" s="455">
        <f>'DETAIL PREVISION BUDGET 2024'!K299</f>
        <v>1000</v>
      </c>
      <c r="I77" s="349">
        <f>'DETAIL PREVISION BUDGET 2024'!M299</f>
        <v>0</v>
      </c>
      <c r="J77" s="455">
        <f>'DETAIL PREVISION BUDGET 2024'!N299</f>
        <v>0</v>
      </c>
      <c r="K77" s="349">
        <f>'DETAIL PREVISION BUDGET 2024'!P299</f>
        <v>0</v>
      </c>
      <c r="L77" s="455">
        <f>'DETAIL PREVISION BUDGET 2024'!Q299</f>
        <v>0</v>
      </c>
      <c r="M77" s="349">
        <f>'DETAIL PREVISION BUDGET 2024'!S299</f>
        <v>0</v>
      </c>
      <c r="N77" s="715">
        <f>'DETAIL PREVISION BUDGET 2024'!T299</f>
        <v>0</v>
      </c>
      <c r="O77" s="349">
        <f>'DETAIL PREVISION BUDGET 2024'!V299</f>
        <v>0</v>
      </c>
      <c r="P77" s="734">
        <f>'DETAIL PREVISION BUDGET 2024'!W299</f>
        <v>0</v>
      </c>
      <c r="Q77" s="1"/>
    </row>
    <row r="78" spans="1:17" hidden="1" outlineLevel="1" x14ac:dyDescent="0.2">
      <c r="A78" s="1340" t="str">
        <f>'DETAIL PREVISION BUDGET 2024'!A303</f>
        <v>Parachutisme :</v>
      </c>
      <c r="B78" s="1341">
        <f>'DETAIL PREVISION BUDGET 2024'!B303</f>
        <v>0</v>
      </c>
      <c r="C78" s="450">
        <f>'DETAIL PREVISION BUDGET 2024'!D303</f>
        <v>3500</v>
      </c>
      <c r="D78" s="347">
        <f>'DETAIL PREVISION BUDGET 2024'!E303</f>
        <v>0</v>
      </c>
      <c r="E78" s="349">
        <f>'DETAIL PREVISION BUDGET 2024'!G303</f>
        <v>0</v>
      </c>
      <c r="F78" s="455">
        <f>'DETAIL PREVISION BUDGET 2024'!H303</f>
        <v>0</v>
      </c>
      <c r="G78" s="349">
        <f>'DETAIL PREVISION BUDGET 2024'!J303</f>
        <v>0</v>
      </c>
      <c r="H78" s="455">
        <f>'DETAIL PREVISION BUDGET 2024'!K303</f>
        <v>0</v>
      </c>
      <c r="I78" s="349">
        <f>'DETAIL PREVISION BUDGET 2024'!M303</f>
        <v>0</v>
      </c>
      <c r="J78" s="455">
        <f>'DETAIL PREVISION BUDGET 2024'!N303</f>
        <v>3500</v>
      </c>
      <c r="K78" s="349">
        <f>'DETAIL PREVISION BUDGET 2024'!P303</f>
        <v>0</v>
      </c>
      <c r="L78" s="455">
        <f>'DETAIL PREVISION BUDGET 2024'!Q303</f>
        <v>0</v>
      </c>
      <c r="M78" s="349">
        <f>'DETAIL PREVISION BUDGET 2024'!S303</f>
        <v>0</v>
      </c>
      <c r="N78" s="715">
        <f>'DETAIL PREVISION BUDGET 2024'!T303</f>
        <v>0</v>
      </c>
      <c r="O78" s="349">
        <f>'DETAIL PREVISION BUDGET 2024'!V303</f>
        <v>0</v>
      </c>
      <c r="P78" s="734">
        <f>'DETAIL PREVISION BUDGET 2024'!W303</f>
        <v>0</v>
      </c>
      <c r="Q78" s="1"/>
    </row>
    <row r="79" spans="1:17" hidden="1" outlineLevel="1" x14ac:dyDescent="0.2">
      <c r="A79" s="1340" t="str">
        <f>'DETAIL PREVISION BUDGET 2024'!A308</f>
        <v>Vol Libre / Parapente</v>
      </c>
      <c r="B79" s="1341">
        <f>'DETAIL PREVISION BUDGET 2024'!B308</f>
        <v>0</v>
      </c>
      <c r="C79" s="450">
        <f>'DETAIL PREVISION BUDGET 2024'!D308</f>
        <v>1000</v>
      </c>
      <c r="D79" s="347">
        <f>'DETAIL PREVISION BUDGET 2024'!E308</f>
        <v>0</v>
      </c>
      <c r="E79" s="349">
        <f>'DETAIL PREVISION BUDGET 2024'!G308</f>
        <v>0</v>
      </c>
      <c r="F79" s="455">
        <f>'DETAIL PREVISION BUDGET 2024'!H308</f>
        <v>0</v>
      </c>
      <c r="G79" s="349">
        <f>'DETAIL PREVISION BUDGET 2024'!J308</f>
        <v>0</v>
      </c>
      <c r="H79" s="455">
        <f>'DETAIL PREVISION BUDGET 2024'!K308</f>
        <v>0</v>
      </c>
      <c r="I79" s="349">
        <f>'DETAIL PREVISION BUDGET 2024'!M308</f>
        <v>0</v>
      </c>
      <c r="J79" s="455">
        <f>'DETAIL PREVISION BUDGET 2024'!N308</f>
        <v>0</v>
      </c>
      <c r="K79" s="349">
        <f>'DETAIL PREVISION BUDGET 2024'!P308</f>
        <v>0</v>
      </c>
      <c r="L79" s="455">
        <f>'DETAIL PREVISION BUDGET 2024'!Q308</f>
        <v>1000</v>
      </c>
      <c r="M79" s="349">
        <f>'DETAIL PREVISION BUDGET 2024'!S308</f>
        <v>0</v>
      </c>
      <c r="N79" s="715">
        <f>'DETAIL PREVISION BUDGET 2024'!T308</f>
        <v>0</v>
      </c>
      <c r="O79" s="349">
        <f>'DETAIL PREVISION BUDGET 2024'!V308</f>
        <v>0</v>
      </c>
      <c r="P79" s="734">
        <f>'DETAIL PREVISION BUDGET 2024'!W308</f>
        <v>0</v>
      </c>
      <c r="Q79" s="1"/>
    </row>
    <row r="80" spans="1:17" hidden="1" outlineLevel="1" x14ac:dyDescent="0.2">
      <c r="A80" s="1340" t="str">
        <f>'DETAIL PREVISION BUDGET 2024'!A312</f>
        <v>Vol Libre / Paramoteur</v>
      </c>
      <c r="B80" s="1341">
        <f>'DETAIL PREVISION BUDGET 2024'!B312</f>
        <v>0</v>
      </c>
      <c r="C80" s="450">
        <f>'DETAIL PREVISION BUDGET 2024'!D312</f>
        <v>1000</v>
      </c>
      <c r="D80" s="347">
        <f>'DETAIL PREVISION BUDGET 2024'!E312</f>
        <v>0</v>
      </c>
      <c r="E80" s="349">
        <f>'DETAIL PREVISION BUDGET 2024'!G312</f>
        <v>0</v>
      </c>
      <c r="F80" s="455">
        <f>'DETAIL PREVISION BUDGET 2024'!H312</f>
        <v>0</v>
      </c>
      <c r="G80" s="349">
        <f>'DETAIL PREVISION BUDGET 2024'!J312</f>
        <v>0</v>
      </c>
      <c r="H80" s="455">
        <f>'DETAIL PREVISION BUDGET 2024'!K312</f>
        <v>0</v>
      </c>
      <c r="I80" s="349">
        <f>'DETAIL PREVISION BUDGET 2024'!M312</f>
        <v>0</v>
      </c>
      <c r="J80" s="455">
        <f>'DETAIL PREVISION BUDGET 2024'!N312</f>
        <v>0</v>
      </c>
      <c r="K80" s="349">
        <f>'DETAIL PREVISION BUDGET 2024'!P312</f>
        <v>0</v>
      </c>
      <c r="L80" s="455">
        <f>'DETAIL PREVISION BUDGET 2024'!Q312</f>
        <v>1000</v>
      </c>
      <c r="M80" s="349">
        <f>'DETAIL PREVISION BUDGET 2024'!S312</f>
        <v>0</v>
      </c>
      <c r="N80" s="715">
        <f>'DETAIL PREVISION BUDGET 2024'!T312</f>
        <v>0</v>
      </c>
      <c r="O80" s="349">
        <f>'DETAIL PREVISION BUDGET 2024'!V312</f>
        <v>0</v>
      </c>
      <c r="P80" s="734">
        <f>'DETAIL PREVISION BUDGET 2024'!W312</f>
        <v>0</v>
      </c>
      <c r="Q80" s="1"/>
    </row>
    <row r="81" spans="1:17" hidden="1" outlineLevel="1" x14ac:dyDescent="0.2">
      <c r="A81" s="1340" t="str">
        <f>'DETAIL PREVISION BUDGET 2024'!A316</f>
        <v>Vol Moteur / Avion</v>
      </c>
      <c r="B81" s="1341">
        <f>'DETAIL PREVISION BUDGET 2024'!B316</f>
        <v>0</v>
      </c>
      <c r="C81" s="450">
        <f>'DETAIL PREVISION BUDGET 2024'!D316</f>
        <v>3000</v>
      </c>
      <c r="D81" s="347">
        <f>'DETAIL PREVISION BUDGET 2024'!E316</f>
        <v>0</v>
      </c>
      <c r="E81" s="349">
        <f>'DETAIL PREVISION BUDGET 2024'!G316</f>
        <v>0</v>
      </c>
      <c r="F81" s="455">
        <f>'DETAIL PREVISION BUDGET 2024'!H316</f>
        <v>0</v>
      </c>
      <c r="G81" s="349">
        <f>'DETAIL PREVISION BUDGET 2024'!J316</f>
        <v>0</v>
      </c>
      <c r="H81" s="455">
        <f>'DETAIL PREVISION BUDGET 2024'!K316</f>
        <v>0</v>
      </c>
      <c r="I81" s="349">
        <f>'DETAIL PREVISION BUDGET 2024'!M316</f>
        <v>0</v>
      </c>
      <c r="J81" s="455">
        <f>'DETAIL PREVISION BUDGET 2024'!N316</f>
        <v>0</v>
      </c>
      <c r="K81" s="349">
        <f>'DETAIL PREVISION BUDGET 2024'!P316</f>
        <v>0</v>
      </c>
      <c r="L81" s="455">
        <f>'DETAIL PREVISION BUDGET 2024'!Q316</f>
        <v>0</v>
      </c>
      <c r="M81" s="349">
        <f>'DETAIL PREVISION BUDGET 2024'!S316</f>
        <v>0</v>
      </c>
      <c r="N81" s="715">
        <f>'DETAIL PREVISION BUDGET 2024'!T316</f>
        <v>3000</v>
      </c>
      <c r="O81" s="349">
        <f>'DETAIL PREVISION BUDGET 2024'!V316</f>
        <v>0</v>
      </c>
      <c r="P81" s="734">
        <f>'DETAIL PREVISION BUDGET 2024'!W316</f>
        <v>0</v>
      </c>
      <c r="Q81" s="1"/>
    </row>
    <row r="82" spans="1:17" hidden="1" outlineLevel="1" x14ac:dyDescent="0.2">
      <c r="A82" s="1340" t="str">
        <f>'DETAIL PREVISION BUDGET 2024'!A320</f>
        <v>Vol Moteur / ULM</v>
      </c>
      <c r="B82" s="1341">
        <f>'DETAIL PREVISION BUDGET 2024'!B320</f>
        <v>0</v>
      </c>
      <c r="C82" s="450">
        <f>'DETAIL PREVISION BUDGET 2024'!D320</f>
        <v>0</v>
      </c>
      <c r="D82" s="347">
        <f>'DETAIL PREVISION BUDGET 2024'!E320</f>
        <v>0</v>
      </c>
      <c r="E82" s="349">
        <f>'DETAIL PREVISION BUDGET 2024'!G320</f>
        <v>0</v>
      </c>
      <c r="F82" s="455">
        <f>'DETAIL PREVISION BUDGET 2024'!H320</f>
        <v>0</v>
      </c>
      <c r="G82" s="349">
        <f>'DETAIL PREVISION BUDGET 2024'!J320</f>
        <v>0</v>
      </c>
      <c r="H82" s="455">
        <f>'DETAIL PREVISION BUDGET 2024'!K320</f>
        <v>0</v>
      </c>
      <c r="I82" s="349">
        <f>'DETAIL PREVISION BUDGET 2024'!M320</f>
        <v>0</v>
      </c>
      <c r="J82" s="455">
        <f>'DETAIL PREVISION BUDGET 2024'!N320</f>
        <v>0</v>
      </c>
      <c r="K82" s="349">
        <f>'DETAIL PREVISION BUDGET 2024'!P320</f>
        <v>0</v>
      </c>
      <c r="L82" s="455">
        <f>'DETAIL PREVISION BUDGET 2024'!Q320</f>
        <v>0</v>
      </c>
      <c r="M82" s="349">
        <f>'DETAIL PREVISION BUDGET 2024'!S320</f>
        <v>0</v>
      </c>
      <c r="N82" s="715">
        <f>'DETAIL PREVISION BUDGET 2024'!T320</f>
        <v>0</v>
      </c>
      <c r="O82" s="349">
        <f>'DETAIL PREVISION BUDGET 2024'!V320</f>
        <v>0</v>
      </c>
      <c r="P82" s="734">
        <f>'DETAIL PREVISION BUDGET 2024'!W320</f>
        <v>0</v>
      </c>
      <c r="Q82" s="1"/>
    </row>
    <row r="83" spans="1:17" hidden="1" outlineLevel="1" x14ac:dyDescent="0.2">
      <c r="A83" s="1340" t="str">
        <f>'DETAIL PREVISION BUDGET 2024'!A324</f>
        <v>Vol à Voile</v>
      </c>
      <c r="B83" s="1341">
        <f>'DETAIL PREVISION BUDGET 2024'!B324</f>
        <v>0</v>
      </c>
      <c r="C83" s="451">
        <f>'DETAIL PREVISION BUDGET 2024'!D324</f>
        <v>500</v>
      </c>
      <c r="D83" s="347">
        <f>'DETAIL PREVISION BUDGET 2024'!E324</f>
        <v>0</v>
      </c>
      <c r="E83" s="348">
        <f>'DETAIL PREVISION BUDGET 2024'!G324</f>
        <v>0</v>
      </c>
      <c r="F83" s="456">
        <f>'DETAIL PREVISION BUDGET 2024'!H324</f>
        <v>0</v>
      </c>
      <c r="G83" s="348">
        <f>'DETAIL PREVISION BUDGET 2024'!J324</f>
        <v>0</v>
      </c>
      <c r="H83" s="456">
        <f>'DETAIL PREVISION BUDGET 2024'!K324</f>
        <v>0</v>
      </c>
      <c r="I83" s="348">
        <f>'DETAIL PREVISION BUDGET 2024'!M324</f>
        <v>0</v>
      </c>
      <c r="J83" s="456">
        <f>'DETAIL PREVISION BUDGET 2024'!N324</f>
        <v>0</v>
      </c>
      <c r="K83" s="348">
        <f>'DETAIL PREVISION BUDGET 2024'!P324</f>
        <v>0</v>
      </c>
      <c r="L83" s="456">
        <f>'DETAIL PREVISION BUDGET 2024'!Q324</f>
        <v>0</v>
      </c>
      <c r="M83" s="348">
        <f>'DETAIL PREVISION BUDGET 2024'!S324</f>
        <v>0</v>
      </c>
      <c r="N83" s="716">
        <f>'DETAIL PREVISION BUDGET 2024'!T324</f>
        <v>0</v>
      </c>
      <c r="O83" s="348">
        <f>'DETAIL PREVISION BUDGET 2024'!V324</f>
        <v>0</v>
      </c>
      <c r="P83" s="735">
        <f>'DETAIL PREVISION BUDGET 2024'!W324</f>
        <v>500</v>
      </c>
      <c r="Q83" s="1"/>
    </row>
    <row r="84" spans="1:17" collapsed="1" x14ac:dyDescent="0.2">
      <c r="A84" s="1363" t="str">
        <f>'DETAIL PREVISION BUDGET 2024'!A328</f>
        <v>7/ Sous total FORMATION</v>
      </c>
      <c r="B84" s="1364">
        <f>'DETAIL PREVISION BUDGET 2024'!B328</f>
        <v>0</v>
      </c>
      <c r="C84" s="452">
        <f>'DETAIL PREVISION BUDGET 2024'!D328</f>
        <v>14750</v>
      </c>
      <c r="D84" s="103">
        <f>'DETAIL PREVISION BUDGET 2024'!E328</f>
        <v>0</v>
      </c>
      <c r="E84" s="105">
        <f>'DETAIL PREVISION BUDGET 2024'!G328</f>
        <v>0</v>
      </c>
      <c r="F84" s="457">
        <f>'DETAIL PREVISION BUDGET 2024'!H328</f>
        <v>0</v>
      </c>
      <c r="G84" s="105">
        <f>'DETAIL PREVISION BUDGET 2024'!J328</f>
        <v>0</v>
      </c>
      <c r="H84" s="457">
        <f>'DETAIL PREVISION BUDGET 2024'!K328</f>
        <v>1000</v>
      </c>
      <c r="I84" s="105">
        <f>'DETAIL PREVISION BUDGET 2024'!M328</f>
        <v>0</v>
      </c>
      <c r="J84" s="457">
        <f>'DETAIL PREVISION BUDGET 2024'!N328</f>
        <v>3500</v>
      </c>
      <c r="K84" s="105">
        <f>'DETAIL PREVISION BUDGET 2024'!P328</f>
        <v>0</v>
      </c>
      <c r="L84" s="457">
        <f>'DETAIL PREVISION BUDGET 2024'!Q328</f>
        <v>2000</v>
      </c>
      <c r="M84" s="105">
        <f>'DETAIL PREVISION BUDGET 2024'!S328</f>
        <v>0</v>
      </c>
      <c r="N84" s="717">
        <f>'DETAIL PREVISION BUDGET 2024'!T328</f>
        <v>7000</v>
      </c>
      <c r="O84" s="105">
        <f>'DETAIL PREVISION BUDGET 2024'!V328</f>
        <v>0</v>
      </c>
      <c r="P84" s="736">
        <f>'DETAIL PREVISION BUDGET 2024'!W328</f>
        <v>500</v>
      </c>
      <c r="Q84" s="1"/>
    </row>
    <row r="85" spans="1:17" x14ac:dyDescent="0.2">
      <c r="A85" s="1353" t="str">
        <f>'DETAIL PREVISION BUDGET 2024'!A329</f>
        <v>8 / EVENEMENTS</v>
      </c>
      <c r="B85" s="1354">
        <f>'DETAIL PREVISION BUDGET 2024'!B329</f>
        <v>0</v>
      </c>
      <c r="C85" s="707"/>
      <c r="D85" s="141"/>
      <c r="E85" s="708"/>
      <c r="F85" s="433"/>
      <c r="G85" s="708"/>
      <c r="H85" s="433"/>
      <c r="I85" s="708"/>
      <c r="J85" s="433"/>
      <c r="K85" s="708"/>
      <c r="L85" s="433"/>
      <c r="M85" s="708"/>
      <c r="N85" s="718"/>
      <c r="O85" s="708"/>
      <c r="P85" s="737"/>
      <c r="Q85" s="1"/>
    </row>
    <row r="86" spans="1:17" hidden="1" outlineLevel="1" x14ac:dyDescent="0.2">
      <c r="A86" s="1361" t="str">
        <f>'DETAIL PREVISION BUDGET 2024'!A330</f>
        <v>Assemblée Générale</v>
      </c>
      <c r="B86" s="1362">
        <f>'DETAIL PREVISION BUDGET 2024'!B330</f>
        <v>0</v>
      </c>
      <c r="C86" s="450">
        <f>'DETAIL PREVISION BUDGET 2024'!D330</f>
        <v>0</v>
      </c>
      <c r="D86" s="345">
        <f>'DETAIL PREVISION BUDGET 2024'!E330</f>
        <v>0</v>
      </c>
      <c r="E86" s="349">
        <f>'DETAIL PREVISION BUDGET 2024'!G330</f>
        <v>0</v>
      </c>
      <c r="F86" s="455">
        <f>'DETAIL PREVISION BUDGET 2024'!H330</f>
        <v>0</v>
      </c>
      <c r="G86" s="74">
        <f>'DETAIL PREVISION BUDGET 2024'!J330</f>
        <v>0</v>
      </c>
      <c r="H86" s="455">
        <f>'DETAIL PREVISION BUDGET 2024'!K330</f>
        <v>0</v>
      </c>
      <c r="I86" s="349">
        <f>'DETAIL PREVISION BUDGET 2024'!M330</f>
        <v>0</v>
      </c>
      <c r="J86" s="455">
        <f>'DETAIL PREVISION BUDGET 2024'!N330</f>
        <v>0</v>
      </c>
      <c r="K86" s="349">
        <f>'DETAIL PREVISION BUDGET 2024'!P330</f>
        <v>0</v>
      </c>
      <c r="L86" s="455">
        <f>'DETAIL PREVISION BUDGET 2024'!Q330</f>
        <v>0</v>
      </c>
      <c r="M86" s="349">
        <f>'DETAIL PREVISION BUDGET 2024'!S330</f>
        <v>0</v>
      </c>
      <c r="N86" s="715">
        <f>'DETAIL PREVISION BUDGET 2024'!T330</f>
        <v>0</v>
      </c>
      <c r="O86" s="349">
        <f>'DETAIL PREVISION BUDGET 2024'!V330</f>
        <v>0</v>
      </c>
      <c r="P86" s="734">
        <f>'DETAIL PREVISION BUDGET 2024'!W330</f>
        <v>0</v>
      </c>
      <c r="Q86" s="1"/>
    </row>
    <row r="87" spans="1:17" hidden="1" outlineLevel="1" x14ac:dyDescent="0.2">
      <c r="A87" s="1340" t="str">
        <f>'DETAIL PREVISION BUDGET 2024'!A334</f>
        <v>Rencontres</v>
      </c>
      <c r="B87" s="1341">
        <f>'DETAIL PREVISION BUDGET 2024'!B334</f>
        <v>0</v>
      </c>
      <c r="C87" s="450">
        <f>'DETAIL PREVISION BUDGET 2024'!D334</f>
        <v>68000</v>
      </c>
      <c r="D87" s="347">
        <f>'DETAIL PREVISION BUDGET 2024'!E334</f>
        <v>0</v>
      </c>
      <c r="E87" s="349">
        <f>'DETAIL PREVISION BUDGET 2024'!G334</f>
        <v>0</v>
      </c>
      <c r="F87" s="455">
        <f>'DETAIL PREVISION BUDGET 2024'!H334</f>
        <v>40000</v>
      </c>
      <c r="G87" s="74">
        <f>'DETAIL PREVISION BUDGET 2024'!J334</f>
        <v>0</v>
      </c>
      <c r="H87" s="455">
        <f>'DETAIL PREVISION BUDGET 2024'!K334</f>
        <v>1500</v>
      </c>
      <c r="I87" s="349">
        <f>'DETAIL PREVISION BUDGET 2024'!M334</f>
        <v>0</v>
      </c>
      <c r="J87" s="455">
        <f>'DETAIL PREVISION BUDGET 2024'!N334</f>
        <v>10000</v>
      </c>
      <c r="K87" s="349">
        <f>'DETAIL PREVISION BUDGET 2024'!P334</f>
        <v>0</v>
      </c>
      <c r="L87" s="455">
        <f>'DETAIL PREVISION BUDGET 2024'!Q334</f>
        <v>1500</v>
      </c>
      <c r="M87" s="349">
        <f>'DETAIL PREVISION BUDGET 2024'!S334</f>
        <v>0</v>
      </c>
      <c r="N87" s="715">
        <f>'DETAIL PREVISION BUDGET 2024'!T334</f>
        <v>12000</v>
      </c>
      <c r="O87" s="349">
        <f>'DETAIL PREVISION BUDGET 2024'!V334</f>
        <v>0</v>
      </c>
      <c r="P87" s="734">
        <f>'DETAIL PREVISION BUDGET 2024'!W334</f>
        <v>3000</v>
      </c>
      <c r="Q87" s="1"/>
    </row>
    <row r="88" spans="1:17" hidden="1" outlineLevel="1" x14ac:dyDescent="0.2">
      <c r="A88" s="1340" t="str">
        <f>'DETAIL PREVISION BUDGET 2024'!A344</f>
        <v>Soulac</v>
      </c>
      <c r="B88" s="1341">
        <f>'DETAIL PREVISION BUDGET 2024'!B344</f>
        <v>0</v>
      </c>
      <c r="C88" s="450">
        <f>'DETAIL PREVISION BUDGET 2024'!D344</f>
        <v>5000</v>
      </c>
      <c r="D88" s="347">
        <f>'DETAIL PREVISION BUDGET 2024'!E344</f>
        <v>0</v>
      </c>
      <c r="E88" s="348">
        <f>'DETAIL PREVISION BUDGET 2024'!G344</f>
        <v>0</v>
      </c>
      <c r="F88" s="455">
        <f>'DETAIL PREVISION BUDGET 2024'!H344</f>
        <v>1500</v>
      </c>
      <c r="G88" s="96">
        <f>'DETAIL PREVISION BUDGET 2024'!J344</f>
        <v>0</v>
      </c>
      <c r="H88" s="455">
        <f>'DETAIL PREVISION BUDGET 2024'!K344</f>
        <v>0</v>
      </c>
      <c r="I88" s="348">
        <f>'DETAIL PREVISION BUDGET 2024'!M344</f>
        <v>0</v>
      </c>
      <c r="J88" s="455">
        <f>'DETAIL PREVISION BUDGET 2024'!N344</f>
        <v>0</v>
      </c>
      <c r="K88" s="348">
        <f>'DETAIL PREVISION BUDGET 2024'!P344</f>
        <v>0</v>
      </c>
      <c r="L88" s="455">
        <f>'DETAIL PREVISION BUDGET 2024'!Q344</f>
        <v>0</v>
      </c>
      <c r="M88" s="348">
        <f>'DETAIL PREVISION BUDGET 2024'!S344</f>
        <v>0</v>
      </c>
      <c r="N88" s="715">
        <f>'DETAIL PREVISION BUDGET 2024'!T344</f>
        <v>3500</v>
      </c>
      <c r="O88" s="348">
        <f>'DETAIL PREVISION BUDGET 2024'!V344</f>
        <v>0</v>
      </c>
      <c r="P88" s="734">
        <f>'DETAIL PREVISION BUDGET 2024'!W344</f>
        <v>0</v>
      </c>
      <c r="Q88" s="1"/>
    </row>
    <row r="89" spans="1:17" hidden="1" outlineLevel="1" x14ac:dyDescent="0.2">
      <c r="A89" s="1340" t="str">
        <f>'DETAIL PREVISION BUDGET 2024'!A350</f>
        <v xml:space="preserve">Regroupements </v>
      </c>
      <c r="B89" s="1341">
        <f>'DETAIL PREVISION BUDGET 2024'!B350</f>
        <v>0</v>
      </c>
      <c r="C89" s="450">
        <f>'DETAIL PREVISION BUDGET 2024'!D350</f>
        <v>0</v>
      </c>
      <c r="D89" s="347">
        <f>'DETAIL PREVISION BUDGET 2024'!E350</f>
        <v>0</v>
      </c>
      <c r="E89" s="349">
        <f>'DETAIL PREVISION BUDGET 2024'!G350</f>
        <v>0</v>
      </c>
      <c r="F89" s="455">
        <f>'DETAIL PREVISION BUDGET 2024'!H350</f>
        <v>0</v>
      </c>
      <c r="G89" s="74">
        <f>'DETAIL PREVISION BUDGET 2024'!J350</f>
        <v>0</v>
      </c>
      <c r="H89" s="455">
        <f>'DETAIL PREVISION BUDGET 2024'!K350</f>
        <v>0</v>
      </c>
      <c r="I89" s="349">
        <f>'DETAIL PREVISION BUDGET 2024'!M350</f>
        <v>0</v>
      </c>
      <c r="J89" s="455">
        <f>'DETAIL PREVISION BUDGET 2024'!N350</f>
        <v>0</v>
      </c>
      <c r="K89" s="349">
        <f>'DETAIL PREVISION BUDGET 2024'!P350</f>
        <v>0</v>
      </c>
      <c r="L89" s="455">
        <f>'DETAIL PREVISION BUDGET 2024'!Q350</f>
        <v>0</v>
      </c>
      <c r="M89" s="349">
        <f>'DETAIL PREVISION BUDGET 2024'!S350</f>
        <v>0</v>
      </c>
      <c r="N89" s="715">
        <f>'DETAIL PREVISION BUDGET 2024'!T350</f>
        <v>0</v>
      </c>
      <c r="O89" s="349">
        <f>'DETAIL PREVISION BUDGET 2024'!V350</f>
        <v>0</v>
      </c>
      <c r="P89" s="734">
        <f>'DETAIL PREVISION BUDGET 2024'!W350</f>
        <v>0</v>
      </c>
      <c r="Q89" s="1"/>
    </row>
    <row r="90" spans="1:17" collapsed="1" x14ac:dyDescent="0.2">
      <c r="A90" s="1365" t="str">
        <f>'DETAIL PREVISION BUDGET 2024'!A357</f>
        <v>8/ Sous total EVENEMENTS</v>
      </c>
      <c r="B90" s="1366">
        <f>'DETAIL PREVISION BUDGET 2024'!B357</f>
        <v>0</v>
      </c>
      <c r="C90" s="452">
        <f>'DETAIL PREVISION BUDGET 2024'!D357</f>
        <v>73000</v>
      </c>
      <c r="D90" s="103">
        <f>'DETAIL PREVISION BUDGET 2024'!E357</f>
        <v>0</v>
      </c>
      <c r="E90" s="105">
        <f>'DETAIL PREVISION BUDGET 2024'!G357</f>
        <v>0</v>
      </c>
      <c r="F90" s="457">
        <f>'DETAIL PREVISION BUDGET 2024'!H357</f>
        <v>41500</v>
      </c>
      <c r="G90" s="105">
        <f>'DETAIL PREVISION BUDGET 2024'!J357</f>
        <v>0</v>
      </c>
      <c r="H90" s="457">
        <f>'DETAIL PREVISION BUDGET 2024'!K357</f>
        <v>1500</v>
      </c>
      <c r="I90" s="105">
        <f>'DETAIL PREVISION BUDGET 2024'!M357</f>
        <v>0</v>
      </c>
      <c r="J90" s="457">
        <f>'DETAIL PREVISION BUDGET 2024'!N357</f>
        <v>10000</v>
      </c>
      <c r="K90" s="105">
        <f>'DETAIL PREVISION BUDGET 2024'!P357</f>
        <v>0</v>
      </c>
      <c r="L90" s="457">
        <f>'DETAIL PREVISION BUDGET 2024'!Q357</f>
        <v>1500</v>
      </c>
      <c r="M90" s="105">
        <f>'DETAIL PREVISION BUDGET 2024'!S357</f>
        <v>0</v>
      </c>
      <c r="N90" s="717">
        <f>'DETAIL PREVISION BUDGET 2024'!T357</f>
        <v>15500</v>
      </c>
      <c r="O90" s="105">
        <f>'DETAIL PREVISION BUDGET 2024'!V357</f>
        <v>0</v>
      </c>
      <c r="P90" s="736">
        <f>'DETAIL PREVISION BUDGET 2024'!W357</f>
        <v>3000</v>
      </c>
      <c r="Q90" s="1"/>
    </row>
    <row r="91" spans="1:17" x14ac:dyDescent="0.2">
      <c r="A91" s="1353" t="str">
        <f>'DETAIL PREVISION BUDGET 2024'!A358</f>
        <v>9 / ENTRETIEN REPARATION</v>
      </c>
      <c r="B91" s="1354">
        <f>'DETAIL PREVISION BUDGET 2024'!B358</f>
        <v>0</v>
      </c>
      <c r="C91" s="707"/>
      <c r="D91" s="141"/>
      <c r="E91" s="708"/>
      <c r="F91" s="433"/>
      <c r="G91" s="708"/>
      <c r="H91" s="433"/>
      <c r="I91" s="708"/>
      <c r="J91" s="433"/>
      <c r="K91" s="708"/>
      <c r="L91" s="433"/>
      <c r="M91" s="708"/>
      <c r="N91" s="718"/>
      <c r="O91" s="708"/>
      <c r="P91" s="737"/>
      <c r="Q91" s="3"/>
    </row>
    <row r="92" spans="1:17" hidden="1" outlineLevel="1" x14ac:dyDescent="0.2">
      <c r="A92" s="1361" t="str">
        <f>'DETAIL PREVISION BUDGET 2024'!A359</f>
        <v>Divers</v>
      </c>
      <c r="B92" s="1362">
        <f>'DETAIL PREVISION BUDGET 2024'!B359</f>
        <v>0</v>
      </c>
      <c r="C92" s="450">
        <f>'DETAIL PREVISION BUDGET 2024'!D359</f>
        <v>0</v>
      </c>
      <c r="D92" s="345">
        <f>'DETAIL PREVISION BUDGET 2024'!E359</f>
        <v>0</v>
      </c>
      <c r="E92" s="349">
        <f>'DETAIL PREVISION BUDGET 2024'!G359</f>
        <v>0</v>
      </c>
      <c r="F92" s="455">
        <f>'DETAIL PREVISION BUDGET 2024'!H359</f>
        <v>0</v>
      </c>
      <c r="G92" s="349">
        <f>'DETAIL PREVISION BUDGET 2024'!J359</f>
        <v>0</v>
      </c>
      <c r="H92" s="455">
        <f>'DETAIL PREVISION BUDGET 2024'!K359</f>
        <v>0</v>
      </c>
      <c r="I92" s="349">
        <f>'DETAIL PREVISION BUDGET 2024'!M359</f>
        <v>0</v>
      </c>
      <c r="J92" s="455">
        <f>'DETAIL PREVISION BUDGET 2024'!N359</f>
        <v>0</v>
      </c>
      <c r="K92" s="349">
        <f>'DETAIL PREVISION BUDGET 2024'!P359</f>
        <v>0</v>
      </c>
      <c r="L92" s="455">
        <f>'DETAIL PREVISION BUDGET 2024'!Q359</f>
        <v>0</v>
      </c>
      <c r="M92" s="349">
        <f>'DETAIL PREVISION BUDGET 2024'!S359</f>
        <v>0</v>
      </c>
      <c r="N92" s="715">
        <f>'DETAIL PREVISION BUDGET 2024'!T359</f>
        <v>0</v>
      </c>
      <c r="O92" s="349">
        <f>'DETAIL PREVISION BUDGET 2024'!V359</f>
        <v>0</v>
      </c>
      <c r="P92" s="734">
        <f>'DETAIL PREVISION BUDGET 2024'!W359</f>
        <v>0</v>
      </c>
      <c r="Q92" s="1"/>
    </row>
    <row r="93" spans="1:17" hidden="1" outlineLevel="1" x14ac:dyDescent="0.2">
      <c r="A93" s="1340" t="str">
        <f>'DETAIL PREVISION BUDGET 2024'!A363</f>
        <v>Treuil Parachutisme</v>
      </c>
      <c r="B93" s="1341">
        <f>'DETAIL PREVISION BUDGET 2024'!B363</f>
        <v>0</v>
      </c>
      <c r="C93" s="450">
        <f>'DETAIL PREVISION BUDGET 2024'!D363</f>
        <v>1000</v>
      </c>
      <c r="D93" s="347">
        <f>'DETAIL PREVISION BUDGET 2024'!E363</f>
        <v>0</v>
      </c>
      <c r="E93" s="349">
        <f>'DETAIL PREVISION BUDGET 2024'!G363</f>
        <v>0</v>
      </c>
      <c r="F93" s="455">
        <f>'DETAIL PREVISION BUDGET 2024'!H363</f>
        <v>0</v>
      </c>
      <c r="G93" s="349">
        <f>'DETAIL PREVISION BUDGET 2024'!J363</f>
        <v>0</v>
      </c>
      <c r="H93" s="455">
        <f>'DETAIL PREVISION BUDGET 2024'!K363</f>
        <v>0</v>
      </c>
      <c r="I93" s="349">
        <f>'DETAIL PREVISION BUDGET 2024'!M363</f>
        <v>0</v>
      </c>
      <c r="J93" s="455">
        <f>'DETAIL PREVISION BUDGET 2024'!N363</f>
        <v>1000</v>
      </c>
      <c r="K93" s="349">
        <f>'DETAIL PREVISION BUDGET 2024'!P363</f>
        <v>0</v>
      </c>
      <c r="L93" s="455">
        <f>'DETAIL PREVISION BUDGET 2024'!Q363</f>
        <v>0</v>
      </c>
      <c r="M93" s="349">
        <f>'DETAIL PREVISION BUDGET 2024'!S363</f>
        <v>0</v>
      </c>
      <c r="N93" s="715">
        <f>'DETAIL PREVISION BUDGET 2024'!T363</f>
        <v>0</v>
      </c>
      <c r="O93" s="349">
        <f>'DETAIL PREVISION BUDGET 2024'!V363</f>
        <v>0</v>
      </c>
      <c r="P93" s="734">
        <f>'DETAIL PREVISION BUDGET 2024'!W363</f>
        <v>0</v>
      </c>
      <c r="Q93" s="1"/>
    </row>
    <row r="94" spans="1:17" hidden="1" outlineLevel="1" x14ac:dyDescent="0.2">
      <c r="A94" s="1340" t="str">
        <f>'DETAIL PREVISION BUDGET 2024'!A367</f>
        <v>Aéromodélisme</v>
      </c>
      <c r="B94" s="1341">
        <f>'DETAIL PREVISION BUDGET 2024'!B367</f>
        <v>0</v>
      </c>
      <c r="C94" s="450">
        <f>'DETAIL PREVISION BUDGET 2024'!D367</f>
        <v>0</v>
      </c>
      <c r="D94" s="347">
        <f>'DETAIL PREVISION BUDGET 2024'!E367</f>
        <v>0</v>
      </c>
      <c r="E94" s="349">
        <f>'DETAIL PREVISION BUDGET 2024'!G367</f>
        <v>0</v>
      </c>
      <c r="F94" s="455">
        <f>'DETAIL PREVISION BUDGET 2024'!H367</f>
        <v>0</v>
      </c>
      <c r="G94" s="349">
        <f>'DETAIL PREVISION BUDGET 2024'!J367</f>
        <v>0</v>
      </c>
      <c r="H94" s="455">
        <f>'DETAIL PREVISION BUDGET 2024'!K367</f>
        <v>0</v>
      </c>
      <c r="I94" s="349">
        <f>'DETAIL PREVISION BUDGET 2024'!M367</f>
        <v>0</v>
      </c>
      <c r="J94" s="455">
        <f>'DETAIL PREVISION BUDGET 2024'!N367</f>
        <v>0</v>
      </c>
      <c r="K94" s="349">
        <f>'DETAIL PREVISION BUDGET 2024'!P367</f>
        <v>0</v>
      </c>
      <c r="L94" s="455">
        <f>'DETAIL PREVISION BUDGET 2024'!Q367</f>
        <v>0</v>
      </c>
      <c r="M94" s="349">
        <f>'DETAIL PREVISION BUDGET 2024'!S367</f>
        <v>0</v>
      </c>
      <c r="N94" s="715">
        <f>'DETAIL PREVISION BUDGET 2024'!T367</f>
        <v>0</v>
      </c>
      <c r="O94" s="349">
        <f>'DETAIL PREVISION BUDGET 2024'!V367</f>
        <v>0</v>
      </c>
      <c r="P94" s="734">
        <f>'DETAIL PREVISION BUDGET 2024'!W367</f>
        <v>0</v>
      </c>
      <c r="Q94" s="1"/>
    </row>
    <row r="95" spans="1:17" hidden="1" outlineLevel="1" x14ac:dyDescent="0.2">
      <c r="A95" s="1340" t="str">
        <f>'DETAIL PREVISION BUDGET 2024'!A371</f>
        <v>Avion</v>
      </c>
      <c r="B95" s="1341">
        <f>'DETAIL PREVISION BUDGET 2024'!B371</f>
        <v>0</v>
      </c>
      <c r="C95" s="450">
        <f>'DETAIL PREVISION BUDGET 2024'!D371</f>
        <v>15000</v>
      </c>
      <c r="D95" s="347">
        <f>'DETAIL PREVISION BUDGET 2024'!E371</f>
        <v>0</v>
      </c>
      <c r="E95" s="349">
        <f>'DETAIL PREVISION BUDGET 2024'!G371</f>
        <v>0</v>
      </c>
      <c r="F95" s="455">
        <f>'DETAIL PREVISION BUDGET 2024'!H371</f>
        <v>0</v>
      </c>
      <c r="G95" s="349">
        <f>'DETAIL PREVISION BUDGET 2024'!J371</f>
        <v>0</v>
      </c>
      <c r="H95" s="455">
        <f>'DETAIL PREVISION BUDGET 2024'!K371</f>
        <v>0</v>
      </c>
      <c r="I95" s="349">
        <f>'DETAIL PREVISION BUDGET 2024'!M371</f>
        <v>0</v>
      </c>
      <c r="J95" s="455">
        <f>'DETAIL PREVISION BUDGET 2024'!N371</f>
        <v>0</v>
      </c>
      <c r="K95" s="349">
        <f>'DETAIL PREVISION BUDGET 2024'!P371</f>
        <v>0</v>
      </c>
      <c r="L95" s="455">
        <f>'DETAIL PREVISION BUDGET 2024'!Q371</f>
        <v>0</v>
      </c>
      <c r="M95" s="349">
        <f>'DETAIL PREVISION BUDGET 2024'!S371</f>
        <v>0</v>
      </c>
      <c r="N95" s="715">
        <f>'DETAIL PREVISION BUDGET 2024'!T371</f>
        <v>15000</v>
      </c>
      <c r="O95" s="349">
        <f>'DETAIL PREVISION BUDGET 2024'!V371</f>
        <v>0</v>
      </c>
      <c r="P95" s="734">
        <f>'DETAIL PREVISION BUDGET 2024'!W371</f>
        <v>0</v>
      </c>
      <c r="Q95" s="1"/>
    </row>
    <row r="96" spans="1:17" hidden="1" outlineLevel="1" x14ac:dyDescent="0.2">
      <c r="A96" s="1340" t="str">
        <f>'DETAIL PREVISION BUDGET 2024'!A375</f>
        <v>ULM</v>
      </c>
      <c r="B96" s="1341">
        <f>'DETAIL PREVISION BUDGET 2024'!B375</f>
        <v>0</v>
      </c>
      <c r="C96" s="450">
        <f>'DETAIL PREVISION BUDGET 2024'!D375</f>
        <v>5000</v>
      </c>
      <c r="D96" s="347">
        <f>'DETAIL PREVISION BUDGET 2024'!E375</f>
        <v>0</v>
      </c>
      <c r="E96" s="349">
        <f>'DETAIL PREVISION BUDGET 2024'!G375</f>
        <v>0</v>
      </c>
      <c r="F96" s="455">
        <f>'DETAIL PREVISION BUDGET 2024'!H375</f>
        <v>0</v>
      </c>
      <c r="G96" s="349">
        <f>'DETAIL PREVISION BUDGET 2024'!J375</f>
        <v>0</v>
      </c>
      <c r="H96" s="455">
        <f>'DETAIL PREVISION BUDGET 2024'!K375</f>
        <v>0</v>
      </c>
      <c r="I96" s="349">
        <f>'DETAIL PREVISION BUDGET 2024'!M375</f>
        <v>0</v>
      </c>
      <c r="J96" s="455">
        <f>'DETAIL PREVISION BUDGET 2024'!N375</f>
        <v>0</v>
      </c>
      <c r="K96" s="349">
        <f>'DETAIL PREVISION BUDGET 2024'!P375</f>
        <v>0</v>
      </c>
      <c r="L96" s="455">
        <f>'DETAIL PREVISION BUDGET 2024'!Q375</f>
        <v>0</v>
      </c>
      <c r="M96" s="349">
        <f>'DETAIL PREVISION BUDGET 2024'!S375</f>
        <v>0</v>
      </c>
      <c r="N96" s="715">
        <f>'DETAIL PREVISION BUDGET 2024'!T375</f>
        <v>5000</v>
      </c>
      <c r="O96" s="349">
        <f>'DETAIL PREVISION BUDGET 2024'!V375</f>
        <v>0</v>
      </c>
      <c r="P96" s="734">
        <f>'DETAIL PREVISION BUDGET 2024'!W375</f>
        <v>0</v>
      </c>
      <c r="Q96" s="1"/>
    </row>
    <row r="97" spans="1:17" hidden="1" outlineLevel="1" x14ac:dyDescent="0.2">
      <c r="A97" s="1340" t="str">
        <f>'DETAIL PREVISION BUDGET 2024'!A379</f>
        <v>Parachutisme</v>
      </c>
      <c r="B97" s="1341">
        <f>'DETAIL PREVISION BUDGET 2024'!B379</f>
        <v>0</v>
      </c>
      <c r="C97" s="450">
        <f>'DETAIL PREVISION BUDGET 2024'!D379</f>
        <v>6500</v>
      </c>
      <c r="D97" s="347">
        <f>'DETAIL PREVISION BUDGET 2024'!E379</f>
        <v>0</v>
      </c>
      <c r="E97" s="349">
        <f>'DETAIL PREVISION BUDGET 2024'!G379</f>
        <v>0</v>
      </c>
      <c r="F97" s="455">
        <f>'DETAIL PREVISION BUDGET 2024'!H379</f>
        <v>0</v>
      </c>
      <c r="G97" s="349">
        <f>'DETAIL PREVISION BUDGET 2024'!J379</f>
        <v>0</v>
      </c>
      <c r="H97" s="455">
        <f>'DETAIL PREVISION BUDGET 2024'!K379</f>
        <v>0</v>
      </c>
      <c r="I97" s="349">
        <f>'DETAIL PREVISION BUDGET 2024'!M379</f>
        <v>0</v>
      </c>
      <c r="J97" s="455">
        <f>'DETAIL PREVISION BUDGET 2024'!N379</f>
        <v>6500</v>
      </c>
      <c r="K97" s="349">
        <f>'DETAIL PREVISION BUDGET 2024'!P379</f>
        <v>0</v>
      </c>
      <c r="L97" s="455">
        <f>'DETAIL PREVISION BUDGET 2024'!Q379</f>
        <v>0</v>
      </c>
      <c r="M97" s="349">
        <f>'DETAIL PREVISION BUDGET 2024'!S379</f>
        <v>0</v>
      </c>
      <c r="N97" s="715">
        <f>'DETAIL PREVISION BUDGET 2024'!T379</f>
        <v>0</v>
      </c>
      <c r="O97" s="349">
        <f>'DETAIL PREVISION BUDGET 2024'!V379</f>
        <v>0</v>
      </c>
      <c r="P97" s="734">
        <f>'DETAIL PREVISION BUDGET 2024'!W379</f>
        <v>0</v>
      </c>
      <c r="Q97" s="1"/>
    </row>
    <row r="98" spans="1:17" hidden="1" outlineLevel="1" x14ac:dyDescent="0.2">
      <c r="A98" s="1340" t="str">
        <f>'DETAIL PREVISION BUDGET 2024'!A384</f>
        <v>Parapente</v>
      </c>
      <c r="B98" s="1341">
        <f>'DETAIL PREVISION BUDGET 2024'!B384</f>
        <v>0</v>
      </c>
      <c r="C98" s="450">
        <f>'DETAIL PREVISION BUDGET 2024'!D384</f>
        <v>2400</v>
      </c>
      <c r="D98" s="347">
        <f>'DETAIL PREVISION BUDGET 2024'!E384</f>
        <v>0</v>
      </c>
      <c r="E98" s="349">
        <f>'DETAIL PREVISION BUDGET 2024'!G384</f>
        <v>0</v>
      </c>
      <c r="F98" s="455">
        <f>'DETAIL PREVISION BUDGET 2024'!H384</f>
        <v>0</v>
      </c>
      <c r="G98" s="349">
        <f>'DETAIL PREVISION BUDGET 2024'!J384</f>
        <v>0</v>
      </c>
      <c r="H98" s="455">
        <f>'DETAIL PREVISION BUDGET 2024'!K384</f>
        <v>0</v>
      </c>
      <c r="I98" s="349">
        <f>'DETAIL PREVISION BUDGET 2024'!M384</f>
        <v>0</v>
      </c>
      <c r="J98" s="455">
        <f>'DETAIL PREVISION BUDGET 2024'!N384</f>
        <v>0</v>
      </c>
      <c r="K98" s="349">
        <f>'DETAIL PREVISION BUDGET 2024'!P384</f>
        <v>0</v>
      </c>
      <c r="L98" s="455">
        <f>'DETAIL PREVISION BUDGET 2024'!Q384</f>
        <v>1200</v>
      </c>
      <c r="M98" s="349">
        <f>'DETAIL PREVISION BUDGET 2024'!S384</f>
        <v>0</v>
      </c>
      <c r="N98" s="715">
        <f>'DETAIL PREVISION BUDGET 2024'!T384</f>
        <v>0</v>
      </c>
      <c r="O98" s="349">
        <f>'DETAIL PREVISION BUDGET 2024'!V384</f>
        <v>0</v>
      </c>
      <c r="P98" s="734">
        <f>'DETAIL PREVISION BUDGET 2024'!W384</f>
        <v>0</v>
      </c>
      <c r="Q98" s="1"/>
    </row>
    <row r="99" spans="1:17" hidden="1" outlineLevel="1" x14ac:dyDescent="0.2">
      <c r="A99" s="1340" t="str">
        <f>'DETAIL PREVISION BUDGET 2024'!A389</f>
        <v>Vol A Voile</v>
      </c>
      <c r="B99" s="1341">
        <f>'DETAIL PREVISION BUDGET 2024'!B389</f>
        <v>0</v>
      </c>
      <c r="C99" s="450">
        <f>'DETAIL PREVISION BUDGET 2024'!D389</f>
        <v>10000</v>
      </c>
      <c r="D99" s="347">
        <f>'DETAIL PREVISION BUDGET 2024'!E389</f>
        <v>0</v>
      </c>
      <c r="E99" s="349">
        <f>'DETAIL PREVISION BUDGET 2024'!G389</f>
        <v>0</v>
      </c>
      <c r="F99" s="455">
        <f>'DETAIL PREVISION BUDGET 2024'!H389</f>
        <v>0</v>
      </c>
      <c r="G99" s="349">
        <f>'DETAIL PREVISION BUDGET 2024'!J389</f>
        <v>0</v>
      </c>
      <c r="H99" s="455">
        <f>'DETAIL PREVISION BUDGET 2024'!K389</f>
        <v>0</v>
      </c>
      <c r="I99" s="349">
        <f>'DETAIL PREVISION BUDGET 2024'!M389</f>
        <v>0</v>
      </c>
      <c r="J99" s="455">
        <f>'DETAIL PREVISION BUDGET 2024'!N389</f>
        <v>0</v>
      </c>
      <c r="K99" s="349">
        <f>'DETAIL PREVISION BUDGET 2024'!P389</f>
        <v>0</v>
      </c>
      <c r="L99" s="455">
        <f>'DETAIL PREVISION BUDGET 2024'!Q389</f>
        <v>0</v>
      </c>
      <c r="M99" s="349">
        <f>'DETAIL PREVISION BUDGET 2024'!S389</f>
        <v>0</v>
      </c>
      <c r="N99" s="715">
        <f>'DETAIL PREVISION BUDGET 2024'!T389</f>
        <v>0</v>
      </c>
      <c r="O99" s="349">
        <f>'DETAIL PREVISION BUDGET 2024'!V389</f>
        <v>0</v>
      </c>
      <c r="P99" s="734">
        <f>'DETAIL PREVISION BUDGET 2024'!W389</f>
        <v>10000</v>
      </c>
      <c r="Q99" s="1"/>
    </row>
    <row r="100" spans="1:17" collapsed="1" x14ac:dyDescent="0.2">
      <c r="A100" s="1363" t="str">
        <f>'DETAIL PREVISION BUDGET 2024'!A393</f>
        <v>9/ Sous total ENTRETIEN REPARATIONS</v>
      </c>
      <c r="B100" s="1364">
        <f>'DETAIL PREVISION BUDGET 2024'!B393</f>
        <v>0</v>
      </c>
      <c r="C100" s="452">
        <f>'DETAIL PREVISION BUDGET 2024'!D393</f>
        <v>39900</v>
      </c>
      <c r="D100" s="103">
        <f>'DETAIL PREVISION BUDGET 2024'!E393</f>
        <v>0</v>
      </c>
      <c r="E100" s="105">
        <f>'DETAIL PREVISION BUDGET 2024'!G393</f>
        <v>0</v>
      </c>
      <c r="F100" s="457">
        <f>'DETAIL PREVISION BUDGET 2024'!H393</f>
        <v>0</v>
      </c>
      <c r="G100" s="105">
        <f>'DETAIL PREVISION BUDGET 2024'!J393</f>
        <v>0</v>
      </c>
      <c r="H100" s="457">
        <f>'DETAIL PREVISION BUDGET 2024'!K393</f>
        <v>0</v>
      </c>
      <c r="I100" s="105">
        <f>'DETAIL PREVISION BUDGET 2024'!M393</f>
        <v>0</v>
      </c>
      <c r="J100" s="457">
        <f>'DETAIL PREVISION BUDGET 2024'!N393</f>
        <v>7500</v>
      </c>
      <c r="K100" s="105">
        <f>'DETAIL PREVISION BUDGET 2024'!P393</f>
        <v>0</v>
      </c>
      <c r="L100" s="457">
        <f>'DETAIL PREVISION BUDGET 2024'!Q393</f>
        <v>1200</v>
      </c>
      <c r="M100" s="105">
        <f>'DETAIL PREVISION BUDGET 2024'!S393</f>
        <v>0</v>
      </c>
      <c r="N100" s="717">
        <f>'DETAIL PREVISION BUDGET 2024'!T393</f>
        <v>20000</v>
      </c>
      <c r="O100" s="105">
        <f>'DETAIL PREVISION BUDGET 2024'!V393</f>
        <v>0</v>
      </c>
      <c r="P100" s="736">
        <f>'DETAIL PREVISION BUDGET 2024'!W393</f>
        <v>10000</v>
      </c>
      <c r="Q100" s="1"/>
    </row>
    <row r="101" spans="1:17" x14ac:dyDescent="0.2">
      <c r="A101" s="1353" t="str">
        <f>'DETAIL PREVISION BUDGET 2024'!A394</f>
        <v>10 / PARTENARIAT CCAS</v>
      </c>
      <c r="B101" s="1354">
        <f>'DETAIL PREVISION BUDGET 2024'!B394</f>
        <v>0</v>
      </c>
      <c r="C101" s="707"/>
      <c r="D101" s="141"/>
      <c r="E101" s="708"/>
      <c r="F101" s="433"/>
      <c r="G101" s="708"/>
      <c r="H101" s="433"/>
      <c r="I101" s="708"/>
      <c r="J101" s="433"/>
      <c r="K101" s="708"/>
      <c r="L101" s="433"/>
      <c r="M101" s="708"/>
      <c r="N101" s="718"/>
      <c r="O101" s="708"/>
      <c r="P101" s="737"/>
      <c r="Q101" s="1"/>
    </row>
    <row r="102" spans="1:17" hidden="1" outlineLevel="1" x14ac:dyDescent="0.2">
      <c r="A102" s="1361" t="str">
        <f>'DETAIL PREVISION BUDGET 2024'!A395</f>
        <v>Séjours Passion - Multiactivité CCAS</v>
      </c>
      <c r="B102" s="1362">
        <f>'DETAIL PREVISION BUDGET 2024'!B395</f>
        <v>0</v>
      </c>
      <c r="C102" s="450">
        <f>'DETAIL PREVISION BUDGET 2024'!D395</f>
        <v>0</v>
      </c>
      <c r="D102" s="345">
        <f>'DETAIL PREVISION BUDGET 2024'!E395</f>
        <v>0</v>
      </c>
      <c r="E102" s="349">
        <f>'DETAIL PREVISION BUDGET 2024'!G395</f>
        <v>0</v>
      </c>
      <c r="F102" s="455">
        <f>'DETAIL PREVISION BUDGET 2024'!H395</f>
        <v>0</v>
      </c>
      <c r="G102" s="349">
        <f>'DETAIL PREVISION BUDGET 2024'!J395</f>
        <v>0</v>
      </c>
      <c r="H102" s="455">
        <f>'DETAIL PREVISION BUDGET 2024'!K395</f>
        <v>0</v>
      </c>
      <c r="I102" s="349">
        <f>'DETAIL PREVISION BUDGET 2024'!M395</f>
        <v>0</v>
      </c>
      <c r="J102" s="455">
        <f>'DETAIL PREVISION BUDGET 2024'!N395</f>
        <v>0</v>
      </c>
      <c r="K102" s="349">
        <f>'DETAIL PREVISION BUDGET 2024'!P395</f>
        <v>0</v>
      </c>
      <c r="L102" s="455">
        <f>'DETAIL PREVISION BUDGET 2024'!Q395</f>
        <v>0</v>
      </c>
      <c r="M102" s="349">
        <f>'DETAIL PREVISION BUDGET 2024'!S395</f>
        <v>0</v>
      </c>
      <c r="N102" s="715">
        <f>'DETAIL PREVISION BUDGET 2024'!T395</f>
        <v>0</v>
      </c>
      <c r="O102" s="349">
        <f>'DETAIL PREVISION BUDGET 2024'!V395</f>
        <v>0</v>
      </c>
      <c r="P102" s="734">
        <f>'DETAIL PREVISION BUDGET 2024'!W395</f>
        <v>0</v>
      </c>
      <c r="Q102" s="1"/>
    </row>
    <row r="103" spans="1:17" hidden="1" outlineLevel="1" x14ac:dyDescent="0.2">
      <c r="A103" s="1340" t="str">
        <f>'DETAIL PREVISION BUDGET 2024'!A399</f>
        <v>Stages pour les Institutions CCAS</v>
      </c>
      <c r="B103" s="1341">
        <f>'DETAIL PREVISION BUDGET 2024'!B399</f>
        <v>0</v>
      </c>
      <c r="C103" s="450">
        <f>'DETAIL PREVISION BUDGET 2024'!D399</f>
        <v>0</v>
      </c>
      <c r="D103" s="347">
        <f>'DETAIL PREVISION BUDGET 2024'!E399</f>
        <v>0</v>
      </c>
      <c r="E103" s="349">
        <f>'DETAIL PREVISION BUDGET 2024'!G399</f>
        <v>0</v>
      </c>
      <c r="F103" s="455">
        <f>'DETAIL PREVISION BUDGET 2024'!H399</f>
        <v>0</v>
      </c>
      <c r="G103" s="349">
        <f>'DETAIL PREVISION BUDGET 2024'!J399</f>
        <v>0</v>
      </c>
      <c r="H103" s="455">
        <f>'DETAIL PREVISION BUDGET 2024'!K399</f>
        <v>0</v>
      </c>
      <c r="I103" s="349">
        <f>'DETAIL PREVISION BUDGET 2024'!M399</f>
        <v>0</v>
      </c>
      <c r="J103" s="455">
        <f>'DETAIL PREVISION BUDGET 2024'!N399</f>
        <v>0</v>
      </c>
      <c r="K103" s="349">
        <f>'DETAIL PREVISION BUDGET 2024'!P399</f>
        <v>0</v>
      </c>
      <c r="L103" s="455">
        <f>'DETAIL PREVISION BUDGET 2024'!Q399</f>
        <v>0</v>
      </c>
      <c r="M103" s="349">
        <f>'DETAIL PREVISION BUDGET 2024'!S399</f>
        <v>0</v>
      </c>
      <c r="N103" s="715">
        <f>'DETAIL PREVISION BUDGET 2024'!T399</f>
        <v>0</v>
      </c>
      <c r="O103" s="349">
        <f>'DETAIL PREVISION BUDGET 2024'!V399</f>
        <v>0</v>
      </c>
      <c r="P103" s="734">
        <f>'DETAIL PREVISION BUDGET 2024'!W399</f>
        <v>0</v>
      </c>
      <c r="Q103" s="1"/>
    </row>
    <row r="104" spans="1:17" hidden="1" outlineLevel="1" x14ac:dyDescent="0.2">
      <c r="A104" s="1340" t="str">
        <f>'DETAIL PREVISION BUDGET 2024'!A403</f>
        <v>Actions et Convoyages CCAS Corse</v>
      </c>
      <c r="B104" s="1341">
        <f>'DETAIL PREVISION BUDGET 2024'!B403</f>
        <v>0</v>
      </c>
      <c r="C104" s="450">
        <f>'DETAIL PREVISION BUDGET 2024'!D403</f>
        <v>24000</v>
      </c>
      <c r="D104" s="347">
        <f>'DETAIL PREVISION BUDGET 2024'!E403</f>
        <v>0</v>
      </c>
      <c r="E104" s="349">
        <f>'DETAIL PREVISION BUDGET 2024'!G403</f>
        <v>0</v>
      </c>
      <c r="F104" s="455">
        <f>'DETAIL PREVISION BUDGET 2024'!H403</f>
        <v>0</v>
      </c>
      <c r="G104" s="349">
        <f>'DETAIL PREVISION BUDGET 2024'!J403</f>
        <v>0</v>
      </c>
      <c r="H104" s="455">
        <f>'DETAIL PREVISION BUDGET 2024'!K403</f>
        <v>0</v>
      </c>
      <c r="I104" s="349">
        <f>'DETAIL PREVISION BUDGET 2024'!M403</f>
        <v>0</v>
      </c>
      <c r="J104" s="455">
        <f>'DETAIL PREVISION BUDGET 2024'!N403</f>
        <v>0</v>
      </c>
      <c r="K104" s="349">
        <f>'DETAIL PREVISION BUDGET 2024'!P403</f>
        <v>0</v>
      </c>
      <c r="L104" s="455">
        <f>'DETAIL PREVISION BUDGET 2024'!Q403</f>
        <v>0</v>
      </c>
      <c r="M104" s="349">
        <f>'DETAIL PREVISION BUDGET 2024'!S403</f>
        <v>0</v>
      </c>
      <c r="N104" s="715">
        <f>'DETAIL PREVISION BUDGET 2024'!T403</f>
        <v>24000</v>
      </c>
      <c r="O104" s="349">
        <f>'DETAIL PREVISION BUDGET 2024'!V403</f>
        <v>0</v>
      </c>
      <c r="P104" s="734">
        <f>'DETAIL PREVISION BUDGET 2024'!W403</f>
        <v>0</v>
      </c>
      <c r="Q104" s="1"/>
    </row>
    <row r="105" spans="1:17" hidden="1" outlineLevel="1" x14ac:dyDescent="0.2">
      <c r="A105" s="1340" t="str">
        <f>'DETAIL PREVISION BUDGET 2024'!A408</f>
        <v>Actions vers CCAS ou CMCAS - Convoyages</v>
      </c>
      <c r="B105" s="1341">
        <f>'DETAIL PREVISION BUDGET 2024'!B408</f>
        <v>0</v>
      </c>
      <c r="C105" s="450">
        <f>'DETAIL PREVISION BUDGET 2024'!D408</f>
        <v>4000</v>
      </c>
      <c r="D105" s="347">
        <f>'DETAIL PREVISION BUDGET 2024'!E408</f>
        <v>0</v>
      </c>
      <c r="E105" s="349">
        <f>'DETAIL PREVISION BUDGET 2024'!G408</f>
        <v>0</v>
      </c>
      <c r="F105" s="455">
        <f>'DETAIL PREVISION BUDGET 2024'!H408</f>
        <v>0</v>
      </c>
      <c r="G105" s="349">
        <f>'DETAIL PREVISION BUDGET 2024'!J408</f>
        <v>0</v>
      </c>
      <c r="H105" s="455">
        <f>'DETAIL PREVISION BUDGET 2024'!K408</f>
        <v>0</v>
      </c>
      <c r="I105" s="349">
        <f>'DETAIL PREVISION BUDGET 2024'!M408</f>
        <v>0</v>
      </c>
      <c r="J105" s="455">
        <f>'DETAIL PREVISION BUDGET 2024'!N408</f>
        <v>0</v>
      </c>
      <c r="K105" s="349">
        <f>'DETAIL PREVISION BUDGET 2024'!P408</f>
        <v>0</v>
      </c>
      <c r="L105" s="455">
        <f>'DETAIL PREVISION BUDGET 2024'!Q408</f>
        <v>0</v>
      </c>
      <c r="M105" s="349">
        <f>'DETAIL PREVISION BUDGET 2024'!S408</f>
        <v>0</v>
      </c>
      <c r="N105" s="715">
        <f>'DETAIL PREVISION BUDGET 2024'!T408</f>
        <v>2000</v>
      </c>
      <c r="O105" s="349">
        <f>'DETAIL PREVISION BUDGET 2024'!V408</f>
        <v>0</v>
      </c>
      <c r="P105" s="734">
        <f>'DETAIL PREVISION BUDGET 2024'!W408</f>
        <v>2000</v>
      </c>
      <c r="Q105" s="1"/>
    </row>
    <row r="106" spans="1:17" hidden="1" outlineLevel="1" x14ac:dyDescent="0.2">
      <c r="A106" s="1342" t="str">
        <f>'DETAIL PREVISION BUDGET 2024'!A415</f>
        <v>Actions avec CMCAS (Stages décentralisés)</v>
      </c>
      <c r="B106" s="1343">
        <f>'DETAIL PREVISION BUDGET 2024'!B415</f>
        <v>0</v>
      </c>
      <c r="C106" s="451">
        <f>'DETAIL PREVISION BUDGET 2024'!D415</f>
        <v>9400</v>
      </c>
      <c r="D106" s="347">
        <f>'DETAIL PREVISION BUDGET 2024'!E415</f>
        <v>0</v>
      </c>
      <c r="E106" s="348">
        <f>'DETAIL PREVISION BUDGET 2024'!G415</f>
        <v>0</v>
      </c>
      <c r="F106" s="456">
        <f>'DETAIL PREVISION BUDGET 2024'!H415</f>
        <v>0</v>
      </c>
      <c r="G106" s="348">
        <f>'DETAIL PREVISION BUDGET 2024'!J415</f>
        <v>0</v>
      </c>
      <c r="H106" s="456">
        <f>'DETAIL PREVISION BUDGET 2024'!K415</f>
        <v>1000</v>
      </c>
      <c r="I106" s="348">
        <f>'DETAIL PREVISION BUDGET 2024'!M415</f>
        <v>0</v>
      </c>
      <c r="J106" s="456">
        <f>'DETAIL PREVISION BUDGET 2024'!N415</f>
        <v>5000</v>
      </c>
      <c r="K106" s="348">
        <f>'DETAIL PREVISION BUDGET 2024'!P415</f>
        <v>0</v>
      </c>
      <c r="L106" s="456">
        <f>'DETAIL PREVISION BUDGET 2024'!Q415</f>
        <v>2000</v>
      </c>
      <c r="M106" s="348">
        <f>'DETAIL PREVISION BUDGET 2024'!S415</f>
        <v>0</v>
      </c>
      <c r="N106" s="716">
        <f>'DETAIL PREVISION BUDGET 2024'!T415</f>
        <v>3000</v>
      </c>
      <c r="O106" s="348">
        <f>'DETAIL PREVISION BUDGET 2024'!V415</f>
        <v>0</v>
      </c>
      <c r="P106" s="735">
        <f>'DETAIL PREVISION BUDGET 2024'!W415</f>
        <v>0</v>
      </c>
      <c r="Q106" s="1"/>
    </row>
    <row r="107" spans="1:17" ht="17" collapsed="1" thickBot="1" x14ac:dyDescent="0.25">
      <c r="A107" s="1344" t="str">
        <f>'DETAIL PREVISION BUDGET 2024'!A431</f>
        <v>10/ Sous total PARTENARIAT CCAS</v>
      </c>
      <c r="B107" s="1345">
        <f>'DETAIL PREVISION BUDGET 2024'!B431</f>
        <v>0</v>
      </c>
      <c r="C107" s="453">
        <f>'DETAIL PREVISION BUDGET 2024'!D431</f>
        <v>37400</v>
      </c>
      <c r="D107" s="50">
        <f>'DETAIL PREVISION BUDGET 2024'!E431</f>
        <v>0</v>
      </c>
      <c r="E107" s="37">
        <f>'DETAIL PREVISION BUDGET 2024'!G431</f>
        <v>0</v>
      </c>
      <c r="F107" s="458">
        <f>'DETAIL PREVISION BUDGET 2024'!H431</f>
        <v>0</v>
      </c>
      <c r="G107" s="37">
        <f>'DETAIL PREVISION BUDGET 2024'!J431</f>
        <v>0</v>
      </c>
      <c r="H107" s="458">
        <f>'DETAIL PREVISION BUDGET 2024'!K431</f>
        <v>1000</v>
      </c>
      <c r="I107" s="37">
        <f>'DETAIL PREVISION BUDGET 2024'!M431</f>
        <v>0</v>
      </c>
      <c r="J107" s="458">
        <f>'DETAIL PREVISION BUDGET 2024'!N431</f>
        <v>5000</v>
      </c>
      <c r="K107" s="37">
        <f>'DETAIL PREVISION BUDGET 2024'!P431</f>
        <v>0</v>
      </c>
      <c r="L107" s="458">
        <f>'DETAIL PREVISION BUDGET 2024'!Q431</f>
        <v>2000</v>
      </c>
      <c r="M107" s="37">
        <f>'DETAIL PREVISION BUDGET 2024'!S431</f>
        <v>0</v>
      </c>
      <c r="N107" s="720">
        <f>'DETAIL PREVISION BUDGET 2024'!T431</f>
        <v>29000</v>
      </c>
      <c r="O107" s="37">
        <f>'DETAIL PREVISION BUDGET 2024'!V431</f>
        <v>0</v>
      </c>
      <c r="P107" s="739">
        <f>'DETAIL PREVISION BUDGET 2024'!W431</f>
        <v>2000</v>
      </c>
      <c r="Q107" s="1"/>
    </row>
    <row r="108" spans="1:17" ht="17" thickBot="1" x14ac:dyDescent="0.25">
      <c r="A108" s="3"/>
      <c r="B108" s="3"/>
      <c r="C108" s="331"/>
      <c r="D108" s="324"/>
      <c r="E108" s="325"/>
      <c r="F108" s="459"/>
      <c r="G108" s="325"/>
      <c r="H108" s="459"/>
      <c r="I108" s="325"/>
      <c r="J108" s="459"/>
      <c r="K108" s="325"/>
      <c r="L108" s="459"/>
      <c r="M108" s="325"/>
      <c r="N108" s="721"/>
      <c r="O108" s="325"/>
      <c r="P108" s="740"/>
      <c r="Q108" s="1"/>
    </row>
    <row r="109" spans="1:17" ht="19" thickBot="1" x14ac:dyDescent="0.25">
      <c r="A109" s="29"/>
      <c r="B109" s="30" t="str">
        <f>'DETAIL PREVISION BUDGET 2024'!B433</f>
        <v>TOTAL DEPENSES (a)</v>
      </c>
      <c r="C109" s="454">
        <f>'DETAIL PREVISION BUDGET 2024'!D433</f>
        <v>617350</v>
      </c>
      <c r="D109" s="49">
        <f>'DETAIL PREVISION BUDGET 2024'!E433</f>
        <v>0</v>
      </c>
      <c r="E109" s="39">
        <f>'DETAIL PREVISION BUDGET 2024'!G433</f>
        <v>0</v>
      </c>
      <c r="F109" s="460">
        <f>'DETAIL PREVISION BUDGET 2024'!H433</f>
        <v>138200</v>
      </c>
      <c r="G109" s="39">
        <f>'DETAIL PREVISION BUDGET 2024'!J433</f>
        <v>0</v>
      </c>
      <c r="H109" s="460">
        <f>'DETAIL PREVISION BUDGET 2024'!K433</f>
        <v>35600</v>
      </c>
      <c r="I109" s="39">
        <f>'DETAIL PREVISION BUDGET 2024'!M433</f>
        <v>0</v>
      </c>
      <c r="J109" s="460">
        <f>'DETAIL PREVISION BUDGET 2024'!N433</f>
        <v>123100</v>
      </c>
      <c r="K109" s="39">
        <f>'DETAIL PREVISION BUDGET 2024'!P433</f>
        <v>0</v>
      </c>
      <c r="L109" s="460">
        <f>'DETAIL PREVISION BUDGET 2024'!Q433</f>
        <v>58200</v>
      </c>
      <c r="M109" s="39">
        <f>'DETAIL PREVISION BUDGET 2024'!S433</f>
        <v>0</v>
      </c>
      <c r="N109" s="722">
        <f>'DETAIL PREVISION BUDGET 2024'!T433</f>
        <v>214250</v>
      </c>
      <c r="O109" s="741">
        <f>'DETAIL PREVISION BUDGET 2024'!V433</f>
        <v>0</v>
      </c>
      <c r="P109" s="742">
        <f>'DETAIL PREVISION BUDGET 2024'!W433</f>
        <v>70150</v>
      </c>
      <c r="Q109" s="1"/>
    </row>
    <row r="110" spans="1:17" ht="27" thickTop="1" thickBot="1" x14ac:dyDescent="0.25">
      <c r="A110" s="126"/>
      <c r="B110" s="127"/>
      <c r="C110" s="26"/>
      <c r="D110" s="173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743"/>
      <c r="P110" s="744"/>
      <c r="Q110" s="332"/>
    </row>
    <row r="111" spans="1:17" ht="30" thickTop="1" thickBot="1" x14ac:dyDescent="0.25">
      <c r="A111" s="1346" t="str">
        <f>'DETAIL PREVISION BUDGET 2024'!A435</f>
        <v>RECETTES par natures</v>
      </c>
      <c r="B111" s="1347">
        <f>'DETAIL PREVISION BUDGET 2024'!B435</f>
        <v>0</v>
      </c>
      <c r="C111" s="448" t="s">
        <v>749</v>
      </c>
      <c r="D111" s="52" t="s">
        <v>750</v>
      </c>
      <c r="E111" s="1133" t="s">
        <v>740</v>
      </c>
      <c r="F111" s="421" t="s">
        <v>751</v>
      </c>
      <c r="G111" s="1133" t="s">
        <v>741</v>
      </c>
      <c r="H111" s="421" t="s">
        <v>751</v>
      </c>
      <c r="I111" s="1133" t="s">
        <v>742</v>
      </c>
      <c r="J111" s="421" t="s">
        <v>751</v>
      </c>
      <c r="K111" s="1133" t="s">
        <v>743</v>
      </c>
      <c r="L111" s="421" t="s">
        <v>751</v>
      </c>
      <c r="M111" s="1133" t="s">
        <v>744</v>
      </c>
      <c r="N111" s="723" t="s">
        <v>751</v>
      </c>
      <c r="O111" s="1133" t="s">
        <v>752</v>
      </c>
      <c r="P111" s="745" t="s">
        <v>751</v>
      </c>
      <c r="Q111" s="1"/>
    </row>
    <row r="112" spans="1:17" x14ac:dyDescent="0.2">
      <c r="A112" s="1348" t="str">
        <f>'DETAIL PREVISION BUDGET 2024'!A436</f>
        <v xml:space="preserve"> 1 / Recettes GESTION</v>
      </c>
      <c r="B112" s="1349">
        <f>'DETAIL PREVISION BUDGET 2024'!B436</f>
        <v>0</v>
      </c>
      <c r="C112" s="422"/>
      <c r="D112" s="462"/>
      <c r="E112" s="440"/>
      <c r="F112" s="131"/>
      <c r="G112" s="440"/>
      <c r="H112" s="131"/>
      <c r="I112" s="440"/>
      <c r="J112" s="131"/>
      <c r="K112" s="440"/>
      <c r="L112" s="131"/>
      <c r="M112" s="440"/>
      <c r="N112" s="724"/>
      <c r="O112" s="440"/>
      <c r="P112" s="746"/>
      <c r="Q112" s="1"/>
    </row>
    <row r="113" spans="1:17" hidden="1" outlineLevel="1" x14ac:dyDescent="0.2">
      <c r="A113" s="1334" t="str">
        <f>'DETAIL PREVISION BUDGET 2024'!A437</f>
        <v>Cotisations des membres</v>
      </c>
      <c r="B113" s="1335">
        <f>'DETAIL PREVISION BUDGET 2024'!B437</f>
        <v>0</v>
      </c>
      <c r="C113" s="423">
        <f>'DETAIL PREVISION BUDGET 2024'!D437</f>
        <v>14000</v>
      </c>
      <c r="D113" s="463">
        <f>'DETAIL PREVISION BUDGET 2024'!E437</f>
        <v>0</v>
      </c>
      <c r="E113" s="441">
        <f>'DETAIL PREVISION BUDGET 2024'!G437</f>
        <v>0</v>
      </c>
      <c r="F113" s="431">
        <f>'DETAIL PREVISION BUDGET 2024'!H437</f>
        <v>14000</v>
      </c>
      <c r="G113" s="441">
        <f>'DETAIL PREVISION BUDGET 2024'!J437</f>
        <v>0</v>
      </c>
      <c r="H113" s="431">
        <f>'DETAIL PREVISION BUDGET 2024'!K437</f>
        <v>0</v>
      </c>
      <c r="I113" s="441">
        <f>'DETAIL PREVISION BUDGET 2024'!M437</f>
        <v>0</v>
      </c>
      <c r="J113" s="431">
        <f>'DETAIL PREVISION BUDGET 2024'!N437</f>
        <v>0</v>
      </c>
      <c r="K113" s="441">
        <f>'DETAIL PREVISION BUDGET 2024'!P437</f>
        <v>0</v>
      </c>
      <c r="L113" s="431">
        <f>'DETAIL PREVISION BUDGET 2024'!Q437</f>
        <v>0</v>
      </c>
      <c r="M113" s="441">
        <f>'DETAIL PREVISION BUDGET 2024'!S437</f>
        <v>0</v>
      </c>
      <c r="N113" s="725">
        <f>'DETAIL PREVISION BUDGET 2024'!T437</f>
        <v>0</v>
      </c>
      <c r="O113" s="441">
        <f>'DETAIL PREVISION BUDGET 2024'!V437</f>
        <v>0</v>
      </c>
      <c r="P113" s="747">
        <f>'DETAIL PREVISION BUDGET 2024'!W437</f>
        <v>0</v>
      </c>
      <c r="Q113" s="1"/>
    </row>
    <row r="114" spans="1:17" hidden="1" outlineLevel="1" x14ac:dyDescent="0.2">
      <c r="A114" s="1323" t="str">
        <f>'DETAIL PREVISION BUDGET 2024'!A441</f>
        <v>Réincorporation de l'exercice N-1</v>
      </c>
      <c r="B114" s="1324">
        <f>'DETAIL PREVISION BUDGET 2024'!B441</f>
        <v>0</v>
      </c>
      <c r="C114" s="423">
        <f>'DETAIL PREVISION BUDGET 2024'!D441</f>
        <v>40000</v>
      </c>
      <c r="D114" s="464">
        <f>'DETAIL PREVISION BUDGET 2024'!E441</f>
        <v>0</v>
      </c>
      <c r="E114" s="442">
        <f>'DETAIL PREVISION BUDGET 2024'!G441</f>
        <v>0</v>
      </c>
      <c r="F114" s="431">
        <f>'DETAIL PREVISION BUDGET 2024'!H441</f>
        <v>40000</v>
      </c>
      <c r="G114" s="442">
        <f>'DETAIL PREVISION BUDGET 2024'!J441</f>
        <v>0</v>
      </c>
      <c r="H114" s="431">
        <f>'DETAIL PREVISION BUDGET 2024'!K441</f>
        <v>0</v>
      </c>
      <c r="I114" s="442">
        <f>'DETAIL PREVISION BUDGET 2024'!M441</f>
        <v>0</v>
      </c>
      <c r="J114" s="431">
        <f>'DETAIL PREVISION BUDGET 2024'!N441</f>
        <v>0</v>
      </c>
      <c r="K114" s="442">
        <f>'DETAIL PREVISION BUDGET 2024'!P441</f>
        <v>0</v>
      </c>
      <c r="L114" s="431">
        <f>'DETAIL PREVISION BUDGET 2024'!Q441</f>
        <v>0</v>
      </c>
      <c r="M114" s="442">
        <f>'DETAIL PREVISION BUDGET 2024'!S441</f>
        <v>0</v>
      </c>
      <c r="N114" s="725">
        <f>'DETAIL PREVISION BUDGET 2024'!T441</f>
        <v>0</v>
      </c>
      <c r="O114" s="442">
        <f>'DETAIL PREVISION BUDGET 2024'!V441</f>
        <v>0</v>
      </c>
      <c r="P114" s="747">
        <f>'DETAIL PREVISION BUDGET 2024'!W441</f>
        <v>0</v>
      </c>
      <c r="Q114" s="1"/>
    </row>
    <row r="115" spans="1:17" hidden="1" outlineLevel="1" x14ac:dyDescent="0.2">
      <c r="A115" s="1323" t="str">
        <f>'DETAIL PREVISION BUDGET 2024'!A445</f>
        <v>Licences fédérations</v>
      </c>
      <c r="B115" s="1324">
        <f>'DETAIL PREVISION BUDGET 2024'!B445</f>
        <v>0</v>
      </c>
      <c r="C115" s="423">
        <f>'DETAIL PREVISION BUDGET 2024'!D445</f>
        <v>0</v>
      </c>
      <c r="D115" s="464">
        <f>'DETAIL PREVISION BUDGET 2024'!E445</f>
        <v>0</v>
      </c>
      <c r="E115" s="442">
        <f>'DETAIL PREVISION BUDGET 2024'!G445</f>
        <v>0</v>
      </c>
      <c r="F115" s="431">
        <f>'DETAIL PREVISION BUDGET 2024'!H445</f>
        <v>0</v>
      </c>
      <c r="G115" s="442">
        <f>'DETAIL PREVISION BUDGET 2024'!J445</f>
        <v>0</v>
      </c>
      <c r="H115" s="431">
        <f>'DETAIL PREVISION BUDGET 2024'!K445</f>
        <v>0</v>
      </c>
      <c r="I115" s="442">
        <f>'DETAIL PREVISION BUDGET 2024'!M445</f>
        <v>0</v>
      </c>
      <c r="J115" s="431">
        <f>'DETAIL PREVISION BUDGET 2024'!N445</f>
        <v>0</v>
      </c>
      <c r="K115" s="442">
        <f>'DETAIL PREVISION BUDGET 2024'!P445</f>
        <v>0</v>
      </c>
      <c r="L115" s="431">
        <f>'DETAIL PREVISION BUDGET 2024'!Q445</f>
        <v>0</v>
      </c>
      <c r="M115" s="442">
        <f>'DETAIL PREVISION BUDGET 2024'!S445</f>
        <v>0</v>
      </c>
      <c r="N115" s="725">
        <f>'DETAIL PREVISION BUDGET 2024'!T445</f>
        <v>0</v>
      </c>
      <c r="O115" s="442">
        <f>'DETAIL PREVISION BUDGET 2024'!V445</f>
        <v>0</v>
      </c>
      <c r="P115" s="747">
        <f>'DETAIL PREVISION BUDGET 2024'!W445</f>
        <v>0</v>
      </c>
      <c r="Q115" s="1"/>
    </row>
    <row r="116" spans="1:17" hidden="1" outlineLevel="1" x14ac:dyDescent="0.2">
      <c r="A116" s="1323" t="str">
        <f>'DETAIL PREVISION BUDGET 2024'!A451</f>
        <v>Recettes des produis financiers</v>
      </c>
      <c r="B116" s="1324">
        <f>'DETAIL PREVISION BUDGET 2024'!B451</f>
        <v>0</v>
      </c>
      <c r="C116" s="423">
        <f>'DETAIL PREVISION BUDGET 2024'!D451</f>
        <v>500</v>
      </c>
      <c r="D116" s="464">
        <f>'DETAIL PREVISION BUDGET 2024'!E451</f>
        <v>0</v>
      </c>
      <c r="E116" s="442">
        <f>'DETAIL PREVISION BUDGET 2024'!G451</f>
        <v>0</v>
      </c>
      <c r="F116" s="431">
        <f>'DETAIL PREVISION BUDGET 2024'!H451</f>
        <v>500</v>
      </c>
      <c r="G116" s="442">
        <f>'DETAIL PREVISION BUDGET 2024'!J451</f>
        <v>0</v>
      </c>
      <c r="H116" s="431">
        <f>'DETAIL PREVISION BUDGET 2024'!K451</f>
        <v>0</v>
      </c>
      <c r="I116" s="442">
        <f>'DETAIL PREVISION BUDGET 2024'!M451</f>
        <v>0</v>
      </c>
      <c r="J116" s="431">
        <f>'DETAIL PREVISION BUDGET 2024'!N451</f>
        <v>0</v>
      </c>
      <c r="K116" s="442">
        <f>'DETAIL PREVISION BUDGET 2024'!P451</f>
        <v>0</v>
      </c>
      <c r="L116" s="431">
        <f>'DETAIL PREVISION BUDGET 2024'!Q451</f>
        <v>0</v>
      </c>
      <c r="M116" s="442">
        <f>'DETAIL PREVISION BUDGET 2024'!S451</f>
        <v>0</v>
      </c>
      <c r="N116" s="725">
        <f>'DETAIL PREVISION BUDGET 2024'!T451</f>
        <v>0</v>
      </c>
      <c r="O116" s="442">
        <f>'DETAIL PREVISION BUDGET 2024'!V451</f>
        <v>0</v>
      </c>
      <c r="P116" s="747">
        <f>'DETAIL PREVISION BUDGET 2024'!W451</f>
        <v>0</v>
      </c>
      <c r="Q116" s="1"/>
    </row>
    <row r="117" spans="1:17" hidden="1" outlineLevel="1" x14ac:dyDescent="0.2">
      <c r="A117" s="1323" t="str">
        <f>'DETAIL PREVISION BUDGET 2024'!A471</f>
        <v>Primes d'Assurances</v>
      </c>
      <c r="B117" s="1324">
        <f>'DETAIL PREVISION BUDGET 2024'!B471</f>
        <v>0</v>
      </c>
      <c r="C117" s="423">
        <f>'DETAIL PREVISION BUDGET 2024'!D471</f>
        <v>55000</v>
      </c>
      <c r="D117" s="464">
        <f>'DETAIL PREVISION BUDGET 2024'!E471</f>
        <v>0</v>
      </c>
      <c r="E117" s="442">
        <f>'DETAIL PREVISION BUDGET 2024'!G471</f>
        <v>0</v>
      </c>
      <c r="F117" s="431">
        <f>'DETAIL PREVISION BUDGET 2024'!H471</f>
        <v>0</v>
      </c>
      <c r="G117" s="442">
        <f>'DETAIL PREVISION BUDGET 2024'!J471</f>
        <v>0</v>
      </c>
      <c r="H117" s="431">
        <f>'DETAIL PREVISION BUDGET 2024'!K471</f>
        <v>0</v>
      </c>
      <c r="I117" s="442">
        <f>'DETAIL PREVISION BUDGET 2024'!M471</f>
        <v>0</v>
      </c>
      <c r="J117" s="431">
        <f>'DETAIL PREVISION BUDGET 2024'!N471</f>
        <v>0</v>
      </c>
      <c r="K117" s="442">
        <f>'DETAIL PREVISION BUDGET 2024'!P471</f>
        <v>0</v>
      </c>
      <c r="L117" s="431">
        <f>'DETAIL PREVISION BUDGET 2024'!Q471</f>
        <v>0</v>
      </c>
      <c r="M117" s="442">
        <f>'DETAIL PREVISION BUDGET 2024'!S471</f>
        <v>0</v>
      </c>
      <c r="N117" s="725">
        <f>'DETAIL PREVISION BUDGET 2024'!T471</f>
        <v>55000</v>
      </c>
      <c r="O117" s="442">
        <f>'DETAIL PREVISION BUDGET 2024'!V471</f>
        <v>0</v>
      </c>
      <c r="P117" s="747">
        <f>'DETAIL PREVISION BUDGET 2024'!W471</f>
        <v>0</v>
      </c>
      <c r="Q117" s="1"/>
    </row>
    <row r="118" spans="1:17" hidden="1" outlineLevel="1" x14ac:dyDescent="0.2">
      <c r="A118" s="1323" t="str">
        <f>'DETAIL PREVISION BUDGET 2024'!A459</f>
        <v>Treuil Parachutisme</v>
      </c>
      <c r="B118" s="1324">
        <f>'DETAIL PREVISION BUDGET 2024'!B459</f>
        <v>0</v>
      </c>
      <c r="C118" s="423">
        <f>'DETAIL PREVISION BUDGET 2024'!D459</f>
        <v>1000</v>
      </c>
      <c r="D118" s="464">
        <f>'DETAIL PREVISION BUDGET 2024'!E459</f>
        <v>0</v>
      </c>
      <c r="E118" s="442">
        <f>'DETAIL PREVISION BUDGET 2024'!G459</f>
        <v>0</v>
      </c>
      <c r="F118" s="431">
        <f>'DETAIL PREVISION BUDGET 2024'!H459</f>
        <v>0</v>
      </c>
      <c r="G118" s="442">
        <f>'DETAIL PREVISION BUDGET 2024'!J459</f>
        <v>0</v>
      </c>
      <c r="H118" s="431">
        <f>'DETAIL PREVISION BUDGET 2024'!K459</f>
        <v>1000</v>
      </c>
      <c r="I118" s="442">
        <f>'DETAIL PREVISION BUDGET 2024'!M459</f>
        <v>0</v>
      </c>
      <c r="J118" s="431">
        <f>'DETAIL PREVISION BUDGET 2024'!N459</f>
        <v>0</v>
      </c>
      <c r="K118" s="442">
        <f>'DETAIL PREVISION BUDGET 2024'!P459</f>
        <v>0</v>
      </c>
      <c r="L118" s="431">
        <f>'DETAIL PREVISION BUDGET 2024'!Q459</f>
        <v>0</v>
      </c>
      <c r="M118" s="442">
        <f>'DETAIL PREVISION BUDGET 2024'!S459</f>
        <v>0</v>
      </c>
      <c r="N118" s="725">
        <f>'DETAIL PREVISION BUDGET 2024'!T459</f>
        <v>0</v>
      </c>
      <c r="O118" s="442">
        <f>'DETAIL PREVISION BUDGET 2024'!V459</f>
        <v>0</v>
      </c>
      <c r="P118" s="747">
        <f>'DETAIL PREVISION BUDGET 2024'!W459</f>
        <v>0</v>
      </c>
      <c r="Q118" s="1"/>
    </row>
    <row r="119" spans="1:17" hidden="1" outlineLevel="1" x14ac:dyDescent="0.2">
      <c r="A119" s="1323" t="str">
        <f>'DETAIL PREVISION BUDGET 2024'!A477</f>
        <v>FONDS COMMUN VV</v>
      </c>
      <c r="B119" s="1324">
        <f>'DETAIL PREVISION BUDGET 2024'!B477</f>
        <v>0</v>
      </c>
      <c r="C119" s="423">
        <f>'DETAIL PREVISION BUDGET 2024'!D477</f>
        <v>13000</v>
      </c>
      <c r="D119" s="464">
        <f>'DETAIL PREVISION BUDGET 2024'!E477</f>
        <v>0</v>
      </c>
      <c r="E119" s="442">
        <f>'DETAIL PREVISION BUDGET 2024'!G477</f>
        <v>0</v>
      </c>
      <c r="F119" s="431">
        <f>'DETAIL PREVISION BUDGET 2024'!H477</f>
        <v>0</v>
      </c>
      <c r="G119" s="442">
        <f>'DETAIL PREVISION BUDGET 2024'!J477</f>
        <v>0</v>
      </c>
      <c r="H119" s="431">
        <f>'DETAIL PREVISION BUDGET 2024'!K477</f>
        <v>0</v>
      </c>
      <c r="I119" s="442">
        <f>'DETAIL PREVISION BUDGET 2024'!M477</f>
        <v>0</v>
      </c>
      <c r="J119" s="431">
        <f>'DETAIL PREVISION BUDGET 2024'!N477</f>
        <v>0</v>
      </c>
      <c r="K119" s="442">
        <f>'DETAIL PREVISION BUDGET 2024'!P477</f>
        <v>0</v>
      </c>
      <c r="L119" s="431">
        <f>'DETAIL PREVISION BUDGET 2024'!Q477</f>
        <v>0</v>
      </c>
      <c r="M119" s="442">
        <f>'DETAIL PREVISION BUDGET 2024'!S477</f>
        <v>0</v>
      </c>
      <c r="N119" s="725">
        <f>'DETAIL PREVISION BUDGET 2024'!T477</f>
        <v>0</v>
      </c>
      <c r="O119" s="442">
        <f>'DETAIL PREVISION BUDGET 2024'!V477</f>
        <v>0</v>
      </c>
      <c r="P119" s="747">
        <f>'DETAIL PREVISION BUDGET 2024'!W477</f>
        <v>13000</v>
      </c>
      <c r="Q119" s="1"/>
    </row>
    <row r="120" spans="1:17" hidden="1" outlineLevel="1" x14ac:dyDescent="0.2">
      <c r="A120" s="1323" t="str">
        <f>'DETAIL PREVISION BUDGET 2024'!A481</f>
        <v>ANEPVV</v>
      </c>
      <c r="B120" s="1324">
        <f>'DETAIL PREVISION BUDGET 2024'!B481</f>
        <v>0</v>
      </c>
      <c r="C120" s="423">
        <f>'DETAIL PREVISION BUDGET 2024'!D481</f>
        <v>17500</v>
      </c>
      <c r="D120" s="464">
        <f>'DETAIL PREVISION BUDGET 2024'!E481</f>
        <v>0</v>
      </c>
      <c r="E120" s="442">
        <f>'DETAIL PREVISION BUDGET 2024'!G481</f>
        <v>0</v>
      </c>
      <c r="F120" s="431">
        <f>'DETAIL PREVISION BUDGET 2024'!H481</f>
        <v>0</v>
      </c>
      <c r="G120" s="442">
        <f>'DETAIL PREVISION BUDGET 2024'!J481</f>
        <v>0</v>
      </c>
      <c r="H120" s="431">
        <f>'DETAIL PREVISION BUDGET 2024'!K481</f>
        <v>0</v>
      </c>
      <c r="I120" s="442">
        <f>'DETAIL PREVISION BUDGET 2024'!M481</f>
        <v>0</v>
      </c>
      <c r="J120" s="431">
        <f>'DETAIL PREVISION BUDGET 2024'!N481</f>
        <v>0</v>
      </c>
      <c r="K120" s="442">
        <f>'DETAIL PREVISION BUDGET 2024'!P481</f>
        <v>0</v>
      </c>
      <c r="L120" s="431">
        <f>'DETAIL PREVISION BUDGET 2024'!Q481</f>
        <v>0</v>
      </c>
      <c r="M120" s="442">
        <f>'DETAIL PREVISION BUDGET 2024'!S481</f>
        <v>0</v>
      </c>
      <c r="N120" s="725">
        <f>'DETAIL PREVISION BUDGET 2024'!T481</f>
        <v>0</v>
      </c>
      <c r="O120" s="442">
        <f>'DETAIL PREVISION BUDGET 2024'!V481</f>
        <v>0</v>
      </c>
      <c r="P120" s="747">
        <f>'DETAIL PREVISION BUDGET 2024'!W481</f>
        <v>17500</v>
      </c>
      <c r="Q120" s="1"/>
    </row>
    <row r="121" spans="1:17" hidden="1" outlineLevel="1" x14ac:dyDescent="0.2">
      <c r="A121" s="1323" t="str">
        <f>'DETAIL PREVISION BUDGET 2024'!A463</f>
        <v>Autre</v>
      </c>
      <c r="B121" s="1324">
        <f>'DETAIL PREVISION BUDGET 2024'!B463</f>
        <v>0</v>
      </c>
      <c r="C121" s="423">
        <f>'DETAIL PREVISION BUDGET 2024'!D463</f>
        <v>0</v>
      </c>
      <c r="D121" s="464">
        <f>'DETAIL PREVISION BUDGET 2024'!E463</f>
        <v>0</v>
      </c>
      <c r="E121" s="442">
        <f>'DETAIL PREVISION BUDGET 2024'!G463</f>
        <v>0</v>
      </c>
      <c r="F121" s="431">
        <f>'DETAIL PREVISION BUDGET 2024'!H463</f>
        <v>0</v>
      </c>
      <c r="G121" s="442">
        <f>'DETAIL PREVISION BUDGET 2024'!J463</f>
        <v>0</v>
      </c>
      <c r="H121" s="431">
        <f>'DETAIL PREVISION BUDGET 2024'!K463</f>
        <v>0</v>
      </c>
      <c r="I121" s="442">
        <f>'DETAIL PREVISION BUDGET 2024'!M463</f>
        <v>0</v>
      </c>
      <c r="J121" s="431">
        <f>'DETAIL PREVISION BUDGET 2024'!N463</f>
        <v>0</v>
      </c>
      <c r="K121" s="442">
        <f>'DETAIL PREVISION BUDGET 2024'!P463</f>
        <v>0</v>
      </c>
      <c r="L121" s="431">
        <f>'DETAIL PREVISION BUDGET 2024'!Q463</f>
        <v>0</v>
      </c>
      <c r="M121" s="442">
        <f>'DETAIL PREVISION BUDGET 2024'!S463</f>
        <v>0</v>
      </c>
      <c r="N121" s="725">
        <f>'DETAIL PREVISION BUDGET 2024'!T463</f>
        <v>0</v>
      </c>
      <c r="O121" s="442">
        <f>'DETAIL PREVISION BUDGET 2024'!V463</f>
        <v>0</v>
      </c>
      <c r="P121" s="747">
        <f>'DETAIL PREVISION BUDGET 2024'!W463</f>
        <v>0</v>
      </c>
      <c r="Q121" s="1"/>
    </row>
    <row r="122" spans="1:17" collapsed="1" x14ac:dyDescent="0.2">
      <c r="A122" s="1330" t="str">
        <f>'DETAIL PREVISION BUDGET 2024'!A469</f>
        <v>1/ Sous total GESTION</v>
      </c>
      <c r="B122" s="1331">
        <f>'DETAIL PREVISION BUDGET 2024'!B469</f>
        <v>0</v>
      </c>
      <c r="C122" s="424">
        <f>'DETAIL PREVISION BUDGET 2024'!D469</f>
        <v>55500</v>
      </c>
      <c r="D122" s="465">
        <f>'DETAIL PREVISION BUDGET 2024'!E469</f>
        <v>0</v>
      </c>
      <c r="E122" s="443">
        <f>'DETAIL PREVISION BUDGET 2024'!G469</f>
        <v>0</v>
      </c>
      <c r="F122" s="432">
        <f>'DETAIL PREVISION BUDGET 2024'!H469</f>
        <v>54500</v>
      </c>
      <c r="G122" s="443">
        <f>'DETAIL PREVISION BUDGET 2024'!J469</f>
        <v>0</v>
      </c>
      <c r="H122" s="432">
        <f>'DETAIL PREVISION BUDGET 2024'!K469</f>
        <v>1000</v>
      </c>
      <c r="I122" s="443">
        <f>'DETAIL PREVISION BUDGET 2024'!M469</f>
        <v>0</v>
      </c>
      <c r="J122" s="432">
        <f>'DETAIL PREVISION BUDGET 2024'!N469</f>
        <v>0</v>
      </c>
      <c r="K122" s="443">
        <f>'DETAIL PREVISION BUDGET 2024'!P469</f>
        <v>0</v>
      </c>
      <c r="L122" s="432">
        <f>'DETAIL PREVISION BUDGET 2024'!Q469</f>
        <v>0</v>
      </c>
      <c r="M122" s="443">
        <f>'DETAIL PREVISION BUDGET 2024'!S469</f>
        <v>0</v>
      </c>
      <c r="N122" s="726">
        <f>'DETAIL PREVISION BUDGET 2024'!T469</f>
        <v>0</v>
      </c>
      <c r="O122" s="443">
        <f>'DETAIL PREVISION BUDGET 2024'!V469</f>
        <v>0</v>
      </c>
      <c r="P122" s="748">
        <f>'DETAIL PREVISION BUDGET 2024'!W469</f>
        <v>0</v>
      </c>
      <c r="Q122" s="1"/>
    </row>
    <row r="123" spans="1:17" x14ac:dyDescent="0.2">
      <c r="A123" s="1332" t="str">
        <f>'DETAIL PREVISION BUDGET 2024'!A470</f>
        <v xml:space="preserve"> 2 / Recettes ASSURANCES</v>
      </c>
      <c r="B123" s="1333">
        <f>'DETAIL PREVISION BUDGET 2024'!B470</f>
        <v>0</v>
      </c>
      <c r="C123" s="425"/>
      <c r="D123" s="466"/>
      <c r="E123" s="444"/>
      <c r="F123" s="433"/>
      <c r="G123" s="444"/>
      <c r="H123" s="433"/>
      <c r="I123" s="444"/>
      <c r="J123" s="433"/>
      <c r="K123" s="444"/>
      <c r="L123" s="433"/>
      <c r="M123" s="444"/>
      <c r="N123" s="718"/>
      <c r="O123" s="444"/>
      <c r="P123" s="737"/>
      <c r="Q123" s="1"/>
    </row>
    <row r="124" spans="1:17" hidden="1" outlineLevel="1" x14ac:dyDescent="0.2">
      <c r="A124" s="1334" t="str">
        <f>'DETAIL PREVISION BUDGET 2024'!A471</f>
        <v>Primes d'Assurances</v>
      </c>
      <c r="B124" s="1335">
        <f>'DETAIL PREVISION BUDGET 2024'!B471</f>
        <v>0</v>
      </c>
      <c r="C124" s="423">
        <f>'DETAIL PREVISION BUDGET 2024'!D471</f>
        <v>55000</v>
      </c>
      <c r="D124" s="463">
        <f>'DETAIL PREVISION BUDGET 2024'!E471</f>
        <v>0</v>
      </c>
      <c r="E124" s="441">
        <f>'DETAIL PREVISION BUDGET 2024'!G471</f>
        <v>0</v>
      </c>
      <c r="F124" s="431">
        <f>'DETAIL PREVISION BUDGET 2024'!H471</f>
        <v>0</v>
      </c>
      <c r="G124" s="441">
        <f>'DETAIL PREVISION BUDGET 2024'!J471</f>
        <v>0</v>
      </c>
      <c r="H124" s="431">
        <f>'DETAIL PREVISION BUDGET 2024'!K471</f>
        <v>0</v>
      </c>
      <c r="I124" s="441">
        <f>'DETAIL PREVISION BUDGET 2024'!M471</f>
        <v>0</v>
      </c>
      <c r="J124" s="431">
        <f>'DETAIL PREVISION BUDGET 2024'!N471</f>
        <v>0</v>
      </c>
      <c r="K124" s="441">
        <f>'DETAIL PREVISION BUDGET 2024'!P471</f>
        <v>0</v>
      </c>
      <c r="L124" s="431">
        <f>'DETAIL PREVISION BUDGET 2024'!Q471</f>
        <v>0</v>
      </c>
      <c r="M124" s="441">
        <f>'DETAIL PREVISION BUDGET 2024'!S471</f>
        <v>0</v>
      </c>
      <c r="N124" s="725">
        <f>'DETAIL PREVISION BUDGET 2024'!T471</f>
        <v>55000</v>
      </c>
      <c r="O124" s="441">
        <f>'DETAIL PREVISION BUDGET 2024'!V471</f>
        <v>0</v>
      </c>
      <c r="P124" s="747">
        <f>'DETAIL PREVISION BUDGET 2024'!W471</f>
        <v>0</v>
      </c>
      <c r="Q124" s="1"/>
    </row>
    <row r="125" spans="1:17" hidden="1" outlineLevel="1" x14ac:dyDescent="0.2">
      <c r="A125" s="1323" t="str">
        <f>'DETAIL PREVISION BUDGET 2024'!A477</f>
        <v>FONDS COMMUN VV</v>
      </c>
      <c r="B125" s="1324">
        <f>'DETAIL PREVISION BUDGET 2024'!B472</f>
        <v>0</v>
      </c>
      <c r="C125" s="423">
        <f>'DETAIL PREVISION BUDGET 2024'!D477</f>
        <v>13000</v>
      </c>
      <c r="D125" s="464">
        <f>'DETAIL PREVISION BUDGET 2024'!E477</f>
        <v>0</v>
      </c>
      <c r="E125" s="442">
        <f>'DETAIL PREVISION BUDGET 2024'!G477</f>
        <v>0</v>
      </c>
      <c r="F125" s="431">
        <f>'DETAIL PREVISION BUDGET 2024'!H477</f>
        <v>0</v>
      </c>
      <c r="G125" s="442">
        <f>'DETAIL PREVISION BUDGET 2024'!J477</f>
        <v>0</v>
      </c>
      <c r="H125" s="431">
        <f>'DETAIL PREVISION BUDGET 2024'!K477</f>
        <v>0</v>
      </c>
      <c r="I125" s="442">
        <f>'DETAIL PREVISION BUDGET 2024'!M477</f>
        <v>0</v>
      </c>
      <c r="J125" s="431">
        <f>'DETAIL PREVISION BUDGET 2024'!N477</f>
        <v>0</v>
      </c>
      <c r="K125" s="442">
        <f>'DETAIL PREVISION BUDGET 2024'!P477</f>
        <v>0</v>
      </c>
      <c r="L125" s="431">
        <f>'DETAIL PREVISION BUDGET 2024'!Q477</f>
        <v>0</v>
      </c>
      <c r="M125" s="442">
        <f>'DETAIL PREVISION BUDGET 2024'!S477</f>
        <v>0</v>
      </c>
      <c r="N125" s="725">
        <f>'DETAIL PREVISION BUDGET 2024'!T477</f>
        <v>0</v>
      </c>
      <c r="O125" s="442">
        <f>'DETAIL PREVISION BUDGET 2024'!V477</f>
        <v>0</v>
      </c>
      <c r="P125" s="747">
        <f>'DETAIL PREVISION BUDGET 2024'!W477</f>
        <v>13000</v>
      </c>
      <c r="Q125" s="1"/>
    </row>
    <row r="126" spans="1:17" hidden="1" outlineLevel="1" x14ac:dyDescent="0.2">
      <c r="A126" s="1323" t="str">
        <f>'DETAIL PREVISION BUDGET 2024'!A481</f>
        <v>ANEPVV</v>
      </c>
      <c r="B126" s="1324" t="str">
        <f>'DETAIL PREVISION BUDGET 2024'!B473</f>
        <v>Ristournes sur Primes d'Assurances</v>
      </c>
      <c r="C126" s="423">
        <f>'DETAIL PREVISION BUDGET 2024'!D481</f>
        <v>17500</v>
      </c>
      <c r="D126" s="464">
        <f>'DETAIL PREVISION BUDGET 2024'!E481</f>
        <v>0</v>
      </c>
      <c r="E126" s="442">
        <f>'DETAIL PREVISION BUDGET 2024'!G481</f>
        <v>0</v>
      </c>
      <c r="F126" s="431">
        <f>'DETAIL PREVISION BUDGET 2024'!H481</f>
        <v>0</v>
      </c>
      <c r="G126" s="442">
        <f>'DETAIL PREVISION BUDGET 2024'!J481</f>
        <v>0</v>
      </c>
      <c r="H126" s="431">
        <f>'DETAIL PREVISION BUDGET 2024'!K481</f>
        <v>0</v>
      </c>
      <c r="I126" s="442">
        <f>'DETAIL PREVISION BUDGET 2024'!M481</f>
        <v>0</v>
      </c>
      <c r="J126" s="431">
        <f>'DETAIL PREVISION BUDGET 2024'!N481</f>
        <v>0</v>
      </c>
      <c r="K126" s="442">
        <f>'DETAIL PREVISION BUDGET 2024'!P481</f>
        <v>0</v>
      </c>
      <c r="L126" s="431">
        <f>'DETAIL PREVISION BUDGET 2024'!Q481</f>
        <v>0</v>
      </c>
      <c r="M126" s="442">
        <f>'DETAIL PREVISION BUDGET 2024'!S481</f>
        <v>0</v>
      </c>
      <c r="N126" s="725">
        <f>'DETAIL PREVISION BUDGET 2024'!T481</f>
        <v>0</v>
      </c>
      <c r="O126" s="442">
        <f>'DETAIL PREVISION BUDGET 2024'!V481</f>
        <v>0</v>
      </c>
      <c r="P126" s="747">
        <f>'DETAIL PREVISION BUDGET 2024'!W481</f>
        <v>17500</v>
      </c>
      <c r="Q126" s="1"/>
    </row>
    <row r="127" spans="1:17" collapsed="1" x14ac:dyDescent="0.2">
      <c r="A127" s="1330" t="str">
        <f>'DETAIL PREVISION BUDGET 2024'!A486</f>
        <v>2/ Sous total ASSURANCES</v>
      </c>
      <c r="B127" s="1331" t="str">
        <f>'DETAIL PREVISION BUDGET 2024'!B474</f>
        <v>Participation des SSA aux Assurances Exterieures</v>
      </c>
      <c r="C127" s="424">
        <f>'DETAIL PREVISION BUDGET 2024'!D486</f>
        <v>85500</v>
      </c>
      <c r="D127" s="465">
        <f>'DETAIL PREVISION BUDGET 2024'!E486</f>
        <v>0</v>
      </c>
      <c r="E127" s="443">
        <f>'DETAIL PREVISION BUDGET 2024'!G486</f>
        <v>0</v>
      </c>
      <c r="F127" s="432">
        <f>'DETAIL PREVISION BUDGET 2024'!H486</f>
        <v>0</v>
      </c>
      <c r="G127" s="443">
        <f>'DETAIL PREVISION BUDGET 2024'!J486</f>
        <v>0</v>
      </c>
      <c r="H127" s="432">
        <f>'DETAIL PREVISION BUDGET 2024'!K486</f>
        <v>0</v>
      </c>
      <c r="I127" s="443">
        <f>'DETAIL PREVISION BUDGET 2024'!M486</f>
        <v>0</v>
      </c>
      <c r="J127" s="432">
        <f>'DETAIL PREVISION BUDGET 2024'!N486</f>
        <v>0</v>
      </c>
      <c r="K127" s="443">
        <f>'DETAIL PREVISION BUDGET 2024'!P486</f>
        <v>0</v>
      </c>
      <c r="L127" s="432">
        <f>'DETAIL PREVISION BUDGET 2024'!Q486</f>
        <v>0</v>
      </c>
      <c r="M127" s="443">
        <f>'DETAIL PREVISION BUDGET 2024'!S486</f>
        <v>0</v>
      </c>
      <c r="N127" s="726">
        <f>'DETAIL PREVISION BUDGET 2024'!T486</f>
        <v>55000</v>
      </c>
      <c r="O127" s="443">
        <f>'DETAIL PREVISION BUDGET 2024'!V486</f>
        <v>0</v>
      </c>
      <c r="P127" s="748">
        <f>'DETAIL PREVISION BUDGET 2024'!W486</f>
        <v>30500</v>
      </c>
      <c r="Q127" s="1"/>
    </row>
    <row r="128" spans="1:17" x14ac:dyDescent="0.2">
      <c r="A128" s="1332" t="str">
        <f>'DETAIL PREVISION BUDGET 2024'!A487</f>
        <v xml:space="preserve"> 3 / Recettes STAGES</v>
      </c>
      <c r="B128" s="1333">
        <f>'DETAIL PREVISION BUDGET 2024'!B487</f>
        <v>0</v>
      </c>
      <c r="C128" s="425"/>
      <c r="D128" s="466"/>
      <c r="E128" s="444"/>
      <c r="F128" s="433"/>
      <c r="G128" s="444"/>
      <c r="H128" s="433"/>
      <c r="I128" s="444"/>
      <c r="J128" s="433"/>
      <c r="K128" s="444"/>
      <c r="L128" s="433"/>
      <c r="M128" s="444"/>
      <c r="N128" s="718"/>
      <c r="O128" s="444"/>
      <c r="P128" s="737"/>
      <c r="Q128" s="1"/>
    </row>
    <row r="129" spans="1:17" hidden="1" outlineLevel="1" x14ac:dyDescent="0.2">
      <c r="A129" s="1334" t="str">
        <f>'DETAIL PREVISION BUDGET 2024'!A488</f>
        <v>Aéromodélisme</v>
      </c>
      <c r="B129" s="1335">
        <f>'DETAIL PREVISION BUDGET 2024'!B488</f>
        <v>0</v>
      </c>
      <c r="C129" s="423">
        <f>'DETAIL PREVISION BUDGET 2024'!D488</f>
        <v>18500</v>
      </c>
      <c r="D129" s="463">
        <f>'DETAIL PREVISION BUDGET 2024'!E488</f>
        <v>0</v>
      </c>
      <c r="E129" s="441">
        <f>'DETAIL PREVISION BUDGET 2024'!G488</f>
        <v>0</v>
      </c>
      <c r="F129" s="431">
        <f>'DETAIL PREVISION BUDGET 2024'!H488</f>
        <v>0</v>
      </c>
      <c r="G129" s="441">
        <f>'DETAIL PREVISION BUDGET 2024'!J488</f>
        <v>0</v>
      </c>
      <c r="H129" s="431">
        <f>'DETAIL PREVISION BUDGET 2024'!K488</f>
        <v>18500</v>
      </c>
      <c r="I129" s="441">
        <f>'DETAIL PREVISION BUDGET 2024'!M488</f>
        <v>0</v>
      </c>
      <c r="J129" s="431">
        <f>'DETAIL PREVISION BUDGET 2024'!N488</f>
        <v>0</v>
      </c>
      <c r="K129" s="441">
        <f>'DETAIL PREVISION BUDGET 2024'!P488</f>
        <v>0</v>
      </c>
      <c r="L129" s="431">
        <f>'DETAIL PREVISION BUDGET 2024'!Q488</f>
        <v>0</v>
      </c>
      <c r="M129" s="441">
        <f>'DETAIL PREVISION BUDGET 2024'!S488</f>
        <v>0</v>
      </c>
      <c r="N129" s="725">
        <f>'DETAIL PREVISION BUDGET 2024'!T488</f>
        <v>0</v>
      </c>
      <c r="O129" s="441">
        <f>'DETAIL PREVISION BUDGET 2024'!V488</f>
        <v>0</v>
      </c>
      <c r="P129" s="747">
        <f>'DETAIL PREVISION BUDGET 2024'!W488</f>
        <v>0</v>
      </c>
      <c r="Q129" s="1"/>
    </row>
    <row r="130" spans="1:17" hidden="1" outlineLevel="1" x14ac:dyDescent="0.2">
      <c r="A130" s="1323" t="str">
        <f>'DETAIL PREVISION BUDGET 2024'!A494</f>
        <v xml:space="preserve">Parachutisme </v>
      </c>
      <c r="B130" s="1324">
        <f>'DETAIL PREVISION BUDGET 2024'!B494</f>
        <v>0</v>
      </c>
      <c r="C130" s="423">
        <f>'DETAIL PREVISION BUDGET 2024'!D494</f>
        <v>68900</v>
      </c>
      <c r="D130" s="464">
        <f>'DETAIL PREVISION BUDGET 2024'!E494</f>
        <v>0</v>
      </c>
      <c r="E130" s="442">
        <f>'DETAIL PREVISION BUDGET 2024'!G494</f>
        <v>0</v>
      </c>
      <c r="F130" s="431">
        <f>'DETAIL PREVISION BUDGET 2024'!H494</f>
        <v>0</v>
      </c>
      <c r="G130" s="442">
        <f>'DETAIL PREVISION BUDGET 2024'!J494</f>
        <v>0</v>
      </c>
      <c r="H130" s="431">
        <f>'DETAIL PREVISION BUDGET 2024'!K494</f>
        <v>0</v>
      </c>
      <c r="I130" s="442">
        <f>'DETAIL PREVISION BUDGET 2024'!M494</f>
        <v>0</v>
      </c>
      <c r="J130" s="431">
        <f>'DETAIL PREVISION BUDGET 2024'!N494</f>
        <v>68900</v>
      </c>
      <c r="K130" s="442">
        <f>'DETAIL PREVISION BUDGET 2024'!P494</f>
        <v>0</v>
      </c>
      <c r="L130" s="431">
        <f>'DETAIL PREVISION BUDGET 2024'!Q494</f>
        <v>0</v>
      </c>
      <c r="M130" s="442">
        <f>'DETAIL PREVISION BUDGET 2024'!S494</f>
        <v>0</v>
      </c>
      <c r="N130" s="725">
        <f>'DETAIL PREVISION BUDGET 2024'!T494</f>
        <v>0</v>
      </c>
      <c r="O130" s="442">
        <f>'DETAIL PREVISION BUDGET 2024'!V494</f>
        <v>0</v>
      </c>
      <c r="P130" s="747">
        <f>'DETAIL PREVISION BUDGET 2024'!W494</f>
        <v>0</v>
      </c>
      <c r="Q130" s="1"/>
    </row>
    <row r="131" spans="1:17" hidden="1" outlineLevel="1" x14ac:dyDescent="0.2">
      <c r="A131" s="1323" t="str">
        <f>'DETAIL PREVISION BUDGET 2024'!A500</f>
        <v>Parachutisme: Soufflerie</v>
      </c>
      <c r="B131" s="1324">
        <f>'DETAIL PREVISION BUDGET 2024'!B500</f>
        <v>0</v>
      </c>
      <c r="C131" s="423">
        <f>'DETAIL PREVISION BUDGET 2024'!D500</f>
        <v>0</v>
      </c>
      <c r="D131" s="464">
        <f>'DETAIL PREVISION BUDGET 2024'!E500</f>
        <v>0</v>
      </c>
      <c r="E131" s="442">
        <f>'DETAIL PREVISION BUDGET 2024'!G500</f>
        <v>0</v>
      </c>
      <c r="F131" s="431">
        <f>'DETAIL PREVISION BUDGET 2024'!H500</f>
        <v>0</v>
      </c>
      <c r="G131" s="442">
        <f>'DETAIL PREVISION BUDGET 2024'!J500</f>
        <v>0</v>
      </c>
      <c r="H131" s="431">
        <f>'DETAIL PREVISION BUDGET 2024'!K500</f>
        <v>0</v>
      </c>
      <c r="I131" s="442">
        <f>'DETAIL PREVISION BUDGET 2024'!M500</f>
        <v>0</v>
      </c>
      <c r="J131" s="431">
        <f>'DETAIL PREVISION BUDGET 2024'!N500</f>
        <v>0</v>
      </c>
      <c r="K131" s="442">
        <f>'DETAIL PREVISION BUDGET 2024'!P500</f>
        <v>0</v>
      </c>
      <c r="L131" s="431">
        <f>'DETAIL PREVISION BUDGET 2024'!Q500</f>
        <v>0</v>
      </c>
      <c r="M131" s="442">
        <f>'DETAIL PREVISION BUDGET 2024'!S500</f>
        <v>0</v>
      </c>
      <c r="N131" s="725">
        <f>'DETAIL PREVISION BUDGET 2024'!T500</f>
        <v>0</v>
      </c>
      <c r="O131" s="442">
        <f>'DETAIL PREVISION BUDGET 2024'!V500</f>
        <v>0</v>
      </c>
      <c r="P131" s="747">
        <f>'DETAIL PREVISION BUDGET 2024'!W500</f>
        <v>0</v>
      </c>
      <c r="Q131" s="1"/>
    </row>
    <row r="132" spans="1:17" hidden="1" outlineLevel="1" x14ac:dyDescent="0.2">
      <c r="A132" s="1323" t="str">
        <f>'DETAIL PREVISION BUDGET 2024'!A504</f>
        <v>Vol Libre :Parapente</v>
      </c>
      <c r="B132" s="1324">
        <f>'DETAIL PREVISION BUDGET 2024'!B504</f>
        <v>0</v>
      </c>
      <c r="C132" s="423">
        <f>'DETAIL PREVISION BUDGET 2024'!D504</f>
        <v>16000</v>
      </c>
      <c r="D132" s="464">
        <f>'DETAIL PREVISION BUDGET 2024'!E504</f>
        <v>0</v>
      </c>
      <c r="E132" s="442">
        <f>'DETAIL PREVISION BUDGET 2024'!G504</f>
        <v>0</v>
      </c>
      <c r="F132" s="431">
        <f>'DETAIL PREVISION BUDGET 2024'!H504</f>
        <v>0</v>
      </c>
      <c r="G132" s="442">
        <f>'DETAIL PREVISION BUDGET 2024'!J504</f>
        <v>0</v>
      </c>
      <c r="H132" s="431">
        <f>'DETAIL PREVISION BUDGET 2024'!K504</f>
        <v>0</v>
      </c>
      <c r="I132" s="442">
        <f>'DETAIL PREVISION BUDGET 2024'!M504</f>
        <v>0</v>
      </c>
      <c r="J132" s="431">
        <f>'DETAIL PREVISION BUDGET 2024'!N504</f>
        <v>0</v>
      </c>
      <c r="K132" s="442">
        <f>'DETAIL PREVISION BUDGET 2024'!P504</f>
        <v>0</v>
      </c>
      <c r="L132" s="431">
        <f>'DETAIL PREVISION BUDGET 2024'!Q504</f>
        <v>16000</v>
      </c>
      <c r="M132" s="442">
        <f>'DETAIL PREVISION BUDGET 2024'!S504</f>
        <v>0</v>
      </c>
      <c r="N132" s="725">
        <f>'DETAIL PREVISION BUDGET 2024'!T504</f>
        <v>0</v>
      </c>
      <c r="O132" s="442">
        <f>'DETAIL PREVISION BUDGET 2024'!V504</f>
        <v>0</v>
      </c>
      <c r="P132" s="747">
        <f>'DETAIL PREVISION BUDGET 2024'!W504</f>
        <v>0</v>
      </c>
      <c r="Q132" s="1"/>
    </row>
    <row r="133" spans="1:17" hidden="1" outlineLevel="1" x14ac:dyDescent="0.2">
      <c r="A133" s="1323" t="str">
        <f>'DETAIL PREVISION BUDGET 2024'!A510</f>
        <v>Vol Libre :Paramoteur</v>
      </c>
      <c r="B133" s="1324">
        <f>'DETAIL PREVISION BUDGET 2024'!B510</f>
        <v>0</v>
      </c>
      <c r="C133" s="423">
        <f>'DETAIL PREVISION BUDGET 2024'!D510</f>
        <v>1900</v>
      </c>
      <c r="D133" s="464">
        <f>'DETAIL PREVISION BUDGET 2024'!E510</f>
        <v>0</v>
      </c>
      <c r="E133" s="442">
        <f>'DETAIL PREVISION BUDGET 2024'!G510</f>
        <v>0</v>
      </c>
      <c r="F133" s="431">
        <f>'DETAIL PREVISION BUDGET 2024'!H510</f>
        <v>0</v>
      </c>
      <c r="G133" s="442">
        <f>'DETAIL PREVISION BUDGET 2024'!J510</f>
        <v>0</v>
      </c>
      <c r="H133" s="431">
        <f>'DETAIL PREVISION BUDGET 2024'!K510</f>
        <v>0</v>
      </c>
      <c r="I133" s="442">
        <f>'DETAIL PREVISION BUDGET 2024'!M510</f>
        <v>0</v>
      </c>
      <c r="J133" s="431">
        <f>'DETAIL PREVISION BUDGET 2024'!N510</f>
        <v>0</v>
      </c>
      <c r="K133" s="442">
        <f>'DETAIL PREVISION BUDGET 2024'!P510</f>
        <v>0</v>
      </c>
      <c r="L133" s="431">
        <f>'DETAIL PREVISION BUDGET 2024'!Q510</f>
        <v>1900</v>
      </c>
      <c r="M133" s="442">
        <f>'DETAIL PREVISION BUDGET 2024'!S510</f>
        <v>0</v>
      </c>
      <c r="N133" s="725">
        <f>'DETAIL PREVISION BUDGET 2024'!T510</f>
        <v>0</v>
      </c>
      <c r="O133" s="442">
        <f>'DETAIL PREVISION BUDGET 2024'!V510</f>
        <v>0</v>
      </c>
      <c r="P133" s="747">
        <f>'DETAIL PREVISION BUDGET 2024'!W510</f>
        <v>0</v>
      </c>
      <c r="Q133" s="1"/>
    </row>
    <row r="134" spans="1:17" hidden="1" outlineLevel="1" x14ac:dyDescent="0.2">
      <c r="A134" s="1323" t="str">
        <f>'DETAIL PREVISION BUDGET 2024'!A516</f>
        <v>Vol Moteur : Avion</v>
      </c>
      <c r="B134" s="1324">
        <f>'DETAIL PREVISION BUDGET 2024'!B516</f>
        <v>0</v>
      </c>
      <c r="C134" s="423">
        <f>'DETAIL PREVISION BUDGET 2024'!D516</f>
        <v>5500</v>
      </c>
      <c r="D134" s="464">
        <f>'DETAIL PREVISION BUDGET 2024'!E516</f>
        <v>0</v>
      </c>
      <c r="E134" s="442">
        <f>'DETAIL PREVISION BUDGET 2024'!G516</f>
        <v>0</v>
      </c>
      <c r="F134" s="431">
        <f>'DETAIL PREVISION BUDGET 2024'!H516</f>
        <v>0</v>
      </c>
      <c r="G134" s="442">
        <f>'DETAIL PREVISION BUDGET 2024'!J516</f>
        <v>0</v>
      </c>
      <c r="H134" s="431">
        <f>'DETAIL PREVISION BUDGET 2024'!K516</f>
        <v>0</v>
      </c>
      <c r="I134" s="442">
        <f>'DETAIL PREVISION BUDGET 2024'!M516</f>
        <v>0</v>
      </c>
      <c r="J134" s="431">
        <f>'DETAIL PREVISION BUDGET 2024'!N516</f>
        <v>0</v>
      </c>
      <c r="K134" s="442">
        <f>'DETAIL PREVISION BUDGET 2024'!P516</f>
        <v>0</v>
      </c>
      <c r="L134" s="431">
        <f>'DETAIL PREVISION BUDGET 2024'!Q516</f>
        <v>0</v>
      </c>
      <c r="M134" s="442">
        <f>'DETAIL PREVISION BUDGET 2024'!S516</f>
        <v>0</v>
      </c>
      <c r="N134" s="725">
        <f>'DETAIL PREVISION BUDGET 2024'!T516</f>
        <v>5500</v>
      </c>
      <c r="O134" s="442">
        <f>'DETAIL PREVISION BUDGET 2024'!V516</f>
        <v>0</v>
      </c>
      <c r="P134" s="747">
        <f>'DETAIL PREVISION BUDGET 2024'!W516</f>
        <v>0</v>
      </c>
      <c r="Q134" s="1"/>
    </row>
    <row r="135" spans="1:17" hidden="1" outlineLevel="1" x14ac:dyDescent="0.2">
      <c r="A135" s="1323" t="str">
        <f>'DETAIL PREVISION BUDGET 2024'!A521</f>
        <v>Vol Moteur : ULM</v>
      </c>
      <c r="B135" s="1324">
        <f>'DETAIL PREVISION BUDGET 2024'!B521</f>
        <v>0</v>
      </c>
      <c r="C135" s="423">
        <f>'DETAIL PREVISION BUDGET 2024'!D521</f>
        <v>4500</v>
      </c>
      <c r="D135" s="464">
        <f>'DETAIL PREVISION BUDGET 2024'!E521</f>
        <v>0</v>
      </c>
      <c r="E135" s="442">
        <f>'DETAIL PREVISION BUDGET 2024'!G521</f>
        <v>0</v>
      </c>
      <c r="F135" s="431">
        <f>'DETAIL PREVISION BUDGET 2024'!H521</f>
        <v>0</v>
      </c>
      <c r="G135" s="442">
        <f>'DETAIL PREVISION BUDGET 2024'!J521</f>
        <v>0</v>
      </c>
      <c r="H135" s="431">
        <f>'DETAIL PREVISION BUDGET 2024'!K521</f>
        <v>0</v>
      </c>
      <c r="I135" s="442">
        <f>'DETAIL PREVISION BUDGET 2024'!M521</f>
        <v>0</v>
      </c>
      <c r="J135" s="431">
        <f>'DETAIL PREVISION BUDGET 2024'!N521</f>
        <v>0</v>
      </c>
      <c r="K135" s="442">
        <f>'DETAIL PREVISION BUDGET 2024'!P521</f>
        <v>0</v>
      </c>
      <c r="L135" s="431">
        <f>'DETAIL PREVISION BUDGET 2024'!Q521</f>
        <v>0</v>
      </c>
      <c r="M135" s="442">
        <f>'DETAIL PREVISION BUDGET 2024'!S521</f>
        <v>0</v>
      </c>
      <c r="N135" s="725">
        <f>'DETAIL PREVISION BUDGET 2024'!T521</f>
        <v>4500</v>
      </c>
      <c r="O135" s="442">
        <f>'DETAIL PREVISION BUDGET 2024'!V521</f>
        <v>0</v>
      </c>
      <c r="P135" s="747">
        <f>'DETAIL PREVISION BUDGET 2024'!W521</f>
        <v>0</v>
      </c>
      <c r="Q135" s="1"/>
    </row>
    <row r="136" spans="1:17" hidden="1" outlineLevel="1" x14ac:dyDescent="0.2">
      <c r="A136" s="1323" t="str">
        <f>'DETAIL PREVISION BUDGET 2024'!A525</f>
        <v>Vol à Voile</v>
      </c>
      <c r="B136" s="1324">
        <f>'DETAIL PREVISION BUDGET 2024'!B525</f>
        <v>0</v>
      </c>
      <c r="C136" s="423">
        <f>'DETAIL PREVISION BUDGET 2024'!D525</f>
        <v>9000</v>
      </c>
      <c r="D136" s="464">
        <f>'DETAIL PREVISION BUDGET 2024'!E525</f>
        <v>0</v>
      </c>
      <c r="E136" s="442">
        <f>'DETAIL PREVISION BUDGET 2024'!G525</f>
        <v>0</v>
      </c>
      <c r="F136" s="431">
        <f>'DETAIL PREVISION BUDGET 2024'!H525</f>
        <v>0</v>
      </c>
      <c r="G136" s="442">
        <f>'DETAIL PREVISION BUDGET 2024'!J525</f>
        <v>0</v>
      </c>
      <c r="H136" s="431">
        <f>'DETAIL PREVISION BUDGET 2024'!K525</f>
        <v>0</v>
      </c>
      <c r="I136" s="442">
        <f>'DETAIL PREVISION BUDGET 2024'!M525</f>
        <v>0</v>
      </c>
      <c r="J136" s="431">
        <f>'DETAIL PREVISION BUDGET 2024'!N525</f>
        <v>0</v>
      </c>
      <c r="K136" s="442">
        <f>'DETAIL PREVISION BUDGET 2024'!P525</f>
        <v>0</v>
      </c>
      <c r="L136" s="431">
        <f>'DETAIL PREVISION BUDGET 2024'!Q525</f>
        <v>0</v>
      </c>
      <c r="M136" s="442">
        <f>'DETAIL PREVISION BUDGET 2024'!S525</f>
        <v>0</v>
      </c>
      <c r="N136" s="725">
        <f>'DETAIL PREVISION BUDGET 2024'!T525</f>
        <v>0</v>
      </c>
      <c r="O136" s="442">
        <f>'DETAIL PREVISION BUDGET 2024'!V525</f>
        <v>0</v>
      </c>
      <c r="P136" s="747">
        <f>'DETAIL PREVISION BUDGET 2024'!W525</f>
        <v>9000</v>
      </c>
      <c r="Q136" s="1"/>
    </row>
    <row r="137" spans="1:17" collapsed="1" x14ac:dyDescent="0.2">
      <c r="A137" s="1330" t="str">
        <f>'DETAIL PREVISION BUDGET 2024'!A529</f>
        <v>3/ Sous total STAGES</v>
      </c>
      <c r="B137" s="1331">
        <f>'DETAIL PREVISION BUDGET 2024'!B529</f>
        <v>0</v>
      </c>
      <c r="C137" s="424">
        <f>'DETAIL PREVISION BUDGET 2024'!D529</f>
        <v>124300</v>
      </c>
      <c r="D137" s="465">
        <f>'DETAIL PREVISION BUDGET 2024'!E529</f>
        <v>0</v>
      </c>
      <c r="E137" s="443">
        <f>'DETAIL PREVISION BUDGET 2024'!G529</f>
        <v>0</v>
      </c>
      <c r="F137" s="432">
        <f>'DETAIL PREVISION BUDGET 2024'!H529</f>
        <v>0</v>
      </c>
      <c r="G137" s="443">
        <f>'DETAIL PREVISION BUDGET 2024'!J529</f>
        <v>0</v>
      </c>
      <c r="H137" s="432">
        <f>'DETAIL PREVISION BUDGET 2024'!K529</f>
        <v>18500</v>
      </c>
      <c r="I137" s="443">
        <f>'DETAIL PREVISION BUDGET 2024'!M529</f>
        <v>0</v>
      </c>
      <c r="J137" s="432">
        <f>'DETAIL PREVISION BUDGET 2024'!N529</f>
        <v>68900</v>
      </c>
      <c r="K137" s="443">
        <f>'DETAIL PREVISION BUDGET 2024'!P529</f>
        <v>0</v>
      </c>
      <c r="L137" s="432">
        <f>'DETAIL PREVISION BUDGET 2024'!Q529</f>
        <v>17900</v>
      </c>
      <c r="M137" s="443">
        <f>'DETAIL PREVISION BUDGET 2024'!S529</f>
        <v>0</v>
      </c>
      <c r="N137" s="726">
        <f>'DETAIL PREVISION BUDGET 2024'!T529</f>
        <v>10000</v>
      </c>
      <c r="O137" s="443">
        <f>'DETAIL PREVISION BUDGET 2024'!V529</f>
        <v>0</v>
      </c>
      <c r="P137" s="748">
        <f>'DETAIL PREVISION BUDGET 2024'!W529</f>
        <v>9000</v>
      </c>
      <c r="Q137" s="1"/>
    </row>
    <row r="138" spans="1:17" x14ac:dyDescent="0.2">
      <c r="A138" s="1332" t="str">
        <f>'DETAIL PREVISION BUDGET 2024'!A530</f>
        <v>4 / Recettes COMPETITIONS</v>
      </c>
      <c r="B138" s="1333">
        <f>'DETAIL PREVISION BUDGET 2024'!B530</f>
        <v>0</v>
      </c>
      <c r="C138" s="425"/>
      <c r="D138" s="466"/>
      <c r="E138" s="444"/>
      <c r="F138" s="433"/>
      <c r="G138" s="444"/>
      <c r="H138" s="433"/>
      <c r="I138" s="444"/>
      <c r="J138" s="433"/>
      <c r="K138" s="444"/>
      <c r="L138" s="433"/>
      <c r="M138" s="444"/>
      <c r="N138" s="718"/>
      <c r="O138" s="444"/>
      <c r="P138" s="737"/>
      <c r="Q138" s="326"/>
    </row>
    <row r="139" spans="1:17" hidden="1" outlineLevel="1" x14ac:dyDescent="0.2">
      <c r="A139" s="1334" t="str">
        <f>'DETAIL PREVISION BUDGET 2024'!A531</f>
        <v xml:space="preserve">Parachutisme :        </v>
      </c>
      <c r="B139" s="1335">
        <f>'DETAIL PREVISION BUDGET 2024'!B531</f>
        <v>0</v>
      </c>
      <c r="C139" s="423">
        <f>'DETAIL PREVISION BUDGET 2024'!D531</f>
        <v>0</v>
      </c>
      <c r="D139" s="463">
        <f>'DETAIL PREVISION BUDGET 2024'!E531</f>
        <v>0</v>
      </c>
      <c r="E139" s="441">
        <f>'DETAIL PREVISION BUDGET 2024'!G531</f>
        <v>0</v>
      </c>
      <c r="F139" s="431">
        <f>'DETAIL PREVISION BUDGET 2024'!H531</f>
        <v>0</v>
      </c>
      <c r="G139" s="441">
        <f>'DETAIL PREVISION BUDGET 2024'!J531</f>
        <v>0</v>
      </c>
      <c r="H139" s="431">
        <f>'DETAIL PREVISION BUDGET 2024'!K531</f>
        <v>0</v>
      </c>
      <c r="I139" s="441">
        <f>'DETAIL PREVISION BUDGET 2024'!M531</f>
        <v>0</v>
      </c>
      <c r="J139" s="431">
        <f>'DETAIL PREVISION BUDGET 2024'!N531</f>
        <v>0</v>
      </c>
      <c r="K139" s="441">
        <f>'DETAIL PREVISION BUDGET 2024'!P531</f>
        <v>0</v>
      </c>
      <c r="L139" s="431">
        <f>'DETAIL PREVISION BUDGET 2024'!Q531</f>
        <v>0</v>
      </c>
      <c r="M139" s="441">
        <f>'DETAIL PREVISION BUDGET 2024'!S531</f>
        <v>0</v>
      </c>
      <c r="N139" s="725">
        <f>'DETAIL PREVISION BUDGET 2024'!T531</f>
        <v>0</v>
      </c>
      <c r="O139" s="441">
        <f>'DETAIL PREVISION BUDGET 2024'!V531</f>
        <v>0</v>
      </c>
      <c r="P139" s="747">
        <f>'DETAIL PREVISION BUDGET 2024'!W531</f>
        <v>0</v>
      </c>
      <c r="Q139" s="1"/>
    </row>
    <row r="140" spans="1:17" collapsed="1" x14ac:dyDescent="0.2">
      <c r="A140" s="1338" t="str">
        <f>'DETAIL PREVISION BUDGET 2024'!A535</f>
        <v>4/ Sous total COMPETITIONS</v>
      </c>
      <c r="B140" s="1339">
        <f>'DETAIL PREVISION BUDGET 2024'!B535</f>
        <v>0</v>
      </c>
      <c r="C140" s="424">
        <f>'DETAIL PREVISION BUDGET 2024'!D535</f>
        <v>0</v>
      </c>
      <c r="D140" s="465">
        <f>'DETAIL PREVISION BUDGET 2024'!E535</f>
        <v>0</v>
      </c>
      <c r="E140" s="443">
        <f>'DETAIL PREVISION BUDGET 2024'!G535</f>
        <v>0</v>
      </c>
      <c r="F140" s="432">
        <f>'DETAIL PREVISION BUDGET 2024'!H535</f>
        <v>0</v>
      </c>
      <c r="G140" s="443">
        <f>'DETAIL PREVISION BUDGET 2024'!J535</f>
        <v>0</v>
      </c>
      <c r="H140" s="432">
        <f>'DETAIL PREVISION BUDGET 2024'!K535</f>
        <v>0</v>
      </c>
      <c r="I140" s="443">
        <f>'DETAIL PREVISION BUDGET 2024'!M535</f>
        <v>0</v>
      </c>
      <c r="J140" s="432">
        <f>'DETAIL PREVISION BUDGET 2024'!N535</f>
        <v>0</v>
      </c>
      <c r="K140" s="443">
        <f>'DETAIL PREVISION BUDGET 2024'!P535</f>
        <v>0</v>
      </c>
      <c r="L140" s="432">
        <f>'DETAIL PREVISION BUDGET 2024'!Q535</f>
        <v>0</v>
      </c>
      <c r="M140" s="443">
        <f>'DETAIL PREVISION BUDGET 2024'!S535</f>
        <v>0</v>
      </c>
      <c r="N140" s="726">
        <f>'DETAIL PREVISION BUDGET 2024'!T535</f>
        <v>0</v>
      </c>
      <c r="O140" s="443">
        <f>'DETAIL PREVISION BUDGET 2024'!V535</f>
        <v>0</v>
      </c>
      <c r="P140" s="748">
        <f>'DETAIL PREVISION BUDGET 2024'!W535</f>
        <v>0</v>
      </c>
      <c r="Q140" s="1"/>
    </row>
    <row r="141" spans="1:17" x14ac:dyDescent="0.2">
      <c r="A141" s="1332" t="str">
        <f>'DETAIL PREVISION BUDGET 2024'!A536</f>
        <v>5 / Recettes VENTES de MATERIELS</v>
      </c>
      <c r="B141" s="1333">
        <f>'DETAIL PREVISION BUDGET 2024'!B536</f>
        <v>0</v>
      </c>
      <c r="C141" s="425"/>
      <c r="D141" s="466"/>
      <c r="E141" s="444"/>
      <c r="F141" s="433"/>
      <c r="G141" s="444"/>
      <c r="H141" s="433"/>
      <c r="I141" s="444"/>
      <c r="J141" s="433"/>
      <c r="K141" s="444"/>
      <c r="L141" s="433"/>
      <c r="M141" s="444"/>
      <c r="N141" s="718"/>
      <c r="O141" s="444"/>
      <c r="P141" s="737"/>
      <c r="Q141" s="1"/>
    </row>
    <row r="142" spans="1:17" hidden="1" outlineLevel="1" x14ac:dyDescent="0.2">
      <c r="A142" s="1334" t="str">
        <f>'DETAIL PREVISION BUDGET 2024'!A537</f>
        <v>Aéromodélisme</v>
      </c>
      <c r="B142" s="1335">
        <f>'DETAIL PREVISION BUDGET 2024'!B537</f>
        <v>0</v>
      </c>
      <c r="C142" s="423">
        <f>'DETAIL PREVISION BUDGET 2024'!D537</f>
        <v>0</v>
      </c>
      <c r="D142" s="463">
        <f>'DETAIL PREVISION BUDGET 2024'!E537</f>
        <v>0</v>
      </c>
      <c r="E142" s="441">
        <f>'DETAIL PREVISION BUDGET 2024'!G537</f>
        <v>0</v>
      </c>
      <c r="F142" s="431">
        <f>'DETAIL PREVISION BUDGET 2024'!H537</f>
        <v>0</v>
      </c>
      <c r="G142" s="441">
        <f>'DETAIL PREVISION BUDGET 2024'!J537</f>
        <v>0</v>
      </c>
      <c r="H142" s="431">
        <f>'DETAIL PREVISION BUDGET 2024'!K537</f>
        <v>0</v>
      </c>
      <c r="I142" s="441">
        <f>'DETAIL PREVISION BUDGET 2024'!M537</f>
        <v>0</v>
      </c>
      <c r="J142" s="431">
        <f>'DETAIL PREVISION BUDGET 2024'!N537</f>
        <v>0</v>
      </c>
      <c r="K142" s="441">
        <f>'DETAIL PREVISION BUDGET 2024'!P537</f>
        <v>0</v>
      </c>
      <c r="L142" s="431">
        <f>'DETAIL PREVISION BUDGET 2024'!Q537</f>
        <v>0</v>
      </c>
      <c r="M142" s="441">
        <f>'DETAIL PREVISION BUDGET 2024'!S537</f>
        <v>0</v>
      </c>
      <c r="N142" s="725">
        <f>'DETAIL PREVISION BUDGET 2024'!T537</f>
        <v>0</v>
      </c>
      <c r="O142" s="441">
        <f>'DETAIL PREVISION BUDGET 2024'!V537</f>
        <v>0</v>
      </c>
      <c r="P142" s="747">
        <f>'DETAIL PREVISION BUDGET 2024'!W537</f>
        <v>0</v>
      </c>
      <c r="Q142" s="1"/>
    </row>
    <row r="143" spans="1:17" hidden="1" outlineLevel="1" x14ac:dyDescent="0.2">
      <c r="A143" s="1323" t="str">
        <f>'DETAIL PREVISION BUDGET 2024'!A541</f>
        <v xml:space="preserve">Parachutisme        </v>
      </c>
      <c r="B143" s="1324">
        <f>'DETAIL PREVISION BUDGET 2024'!B541</f>
        <v>0</v>
      </c>
      <c r="C143" s="423">
        <f>'DETAIL PREVISION BUDGET 2024'!D541</f>
        <v>0</v>
      </c>
      <c r="D143" s="464">
        <f>'DETAIL PREVISION BUDGET 2024'!E541</f>
        <v>0</v>
      </c>
      <c r="E143" s="442">
        <f>'DETAIL PREVISION BUDGET 2024'!G541</f>
        <v>0</v>
      </c>
      <c r="F143" s="431">
        <f>'DETAIL PREVISION BUDGET 2024'!H541</f>
        <v>0</v>
      </c>
      <c r="G143" s="442">
        <f>'DETAIL PREVISION BUDGET 2024'!J541</f>
        <v>0</v>
      </c>
      <c r="H143" s="431">
        <f>'DETAIL PREVISION BUDGET 2024'!K541</f>
        <v>0</v>
      </c>
      <c r="I143" s="442">
        <f>'DETAIL PREVISION BUDGET 2024'!M541</f>
        <v>0</v>
      </c>
      <c r="J143" s="431">
        <f>'DETAIL PREVISION BUDGET 2024'!N541</f>
        <v>0</v>
      </c>
      <c r="K143" s="442">
        <f>'DETAIL PREVISION BUDGET 2024'!P541</f>
        <v>0</v>
      </c>
      <c r="L143" s="431">
        <f>'DETAIL PREVISION BUDGET 2024'!Q541</f>
        <v>0</v>
      </c>
      <c r="M143" s="442">
        <f>'DETAIL PREVISION BUDGET 2024'!S541</f>
        <v>0</v>
      </c>
      <c r="N143" s="725">
        <f>'DETAIL PREVISION BUDGET 2024'!T541</f>
        <v>0</v>
      </c>
      <c r="O143" s="442">
        <f>'DETAIL PREVISION BUDGET 2024'!V541</f>
        <v>0</v>
      </c>
      <c r="P143" s="747">
        <f>'DETAIL PREVISION BUDGET 2024'!W541</f>
        <v>0</v>
      </c>
      <c r="Q143" s="1"/>
    </row>
    <row r="144" spans="1:17" hidden="1" outlineLevel="1" x14ac:dyDescent="0.2">
      <c r="A144" s="1323" t="str">
        <f>'DETAIL PREVISION BUDGET 2024'!A545</f>
        <v>Parapente</v>
      </c>
      <c r="B144" s="1324">
        <f>'DETAIL PREVISION BUDGET 2024'!B545</f>
        <v>0</v>
      </c>
      <c r="C144" s="423">
        <f>'DETAIL PREVISION BUDGET 2024'!D545</f>
        <v>0</v>
      </c>
      <c r="D144" s="464">
        <f>'DETAIL PREVISION BUDGET 2024'!E545</f>
        <v>0</v>
      </c>
      <c r="E144" s="442">
        <f>'DETAIL PREVISION BUDGET 2024'!G545</f>
        <v>0</v>
      </c>
      <c r="F144" s="431">
        <f>'DETAIL PREVISION BUDGET 2024'!H545</f>
        <v>0</v>
      </c>
      <c r="G144" s="442">
        <f>'DETAIL PREVISION BUDGET 2024'!J545</f>
        <v>0</v>
      </c>
      <c r="H144" s="431">
        <f>'DETAIL PREVISION BUDGET 2024'!K545</f>
        <v>0</v>
      </c>
      <c r="I144" s="442">
        <f>'DETAIL PREVISION BUDGET 2024'!M545</f>
        <v>0</v>
      </c>
      <c r="J144" s="431">
        <f>'DETAIL PREVISION BUDGET 2024'!N545</f>
        <v>0</v>
      </c>
      <c r="K144" s="442">
        <f>'DETAIL PREVISION BUDGET 2024'!P545</f>
        <v>0</v>
      </c>
      <c r="L144" s="431">
        <f>'DETAIL PREVISION BUDGET 2024'!Q545</f>
        <v>0</v>
      </c>
      <c r="M144" s="442">
        <f>'DETAIL PREVISION BUDGET 2024'!S545</f>
        <v>0</v>
      </c>
      <c r="N144" s="725">
        <f>'DETAIL PREVISION BUDGET 2024'!T545</f>
        <v>0</v>
      </c>
      <c r="O144" s="442">
        <f>'DETAIL PREVISION BUDGET 2024'!V545</f>
        <v>0</v>
      </c>
      <c r="P144" s="747">
        <f>'DETAIL PREVISION BUDGET 2024'!W545</f>
        <v>0</v>
      </c>
      <c r="Q144" s="1"/>
    </row>
    <row r="145" spans="1:17" hidden="1" outlineLevel="1" x14ac:dyDescent="0.2">
      <c r="A145" s="1323" t="str">
        <f>'DETAIL PREVISION BUDGET 2024'!A549</f>
        <v>Vol Moteur :       Avion</v>
      </c>
      <c r="B145" s="1324">
        <f>'DETAIL PREVISION BUDGET 2024'!B549</f>
        <v>0</v>
      </c>
      <c r="C145" s="423">
        <f>'DETAIL PREVISION BUDGET 2024'!D549</f>
        <v>0</v>
      </c>
      <c r="D145" s="464">
        <f>'DETAIL PREVISION BUDGET 2024'!E549</f>
        <v>0</v>
      </c>
      <c r="E145" s="442">
        <f>'DETAIL PREVISION BUDGET 2024'!G549</f>
        <v>0</v>
      </c>
      <c r="F145" s="431">
        <f>'DETAIL PREVISION BUDGET 2024'!H549</f>
        <v>0</v>
      </c>
      <c r="G145" s="442">
        <f>'DETAIL PREVISION BUDGET 2024'!J549</f>
        <v>0</v>
      </c>
      <c r="H145" s="431">
        <f>'DETAIL PREVISION BUDGET 2024'!K549</f>
        <v>0</v>
      </c>
      <c r="I145" s="442">
        <f>'DETAIL PREVISION BUDGET 2024'!M549</f>
        <v>0</v>
      </c>
      <c r="J145" s="431">
        <f>'DETAIL PREVISION BUDGET 2024'!N549</f>
        <v>0</v>
      </c>
      <c r="K145" s="442">
        <f>'DETAIL PREVISION BUDGET 2024'!P549</f>
        <v>0</v>
      </c>
      <c r="L145" s="431">
        <f>'DETAIL PREVISION BUDGET 2024'!Q549</f>
        <v>0</v>
      </c>
      <c r="M145" s="442">
        <f>'DETAIL PREVISION BUDGET 2024'!S549</f>
        <v>0</v>
      </c>
      <c r="N145" s="725">
        <f>'DETAIL PREVISION BUDGET 2024'!T549</f>
        <v>0</v>
      </c>
      <c r="O145" s="442">
        <f>'DETAIL PREVISION BUDGET 2024'!V549</f>
        <v>0</v>
      </c>
      <c r="P145" s="747">
        <f>'DETAIL PREVISION BUDGET 2024'!W549</f>
        <v>0</v>
      </c>
      <c r="Q145" s="1"/>
    </row>
    <row r="146" spans="1:17" hidden="1" outlineLevel="1" x14ac:dyDescent="0.2">
      <c r="A146" s="1323" t="str">
        <f>'DETAIL PREVISION BUDGET 2024'!A558</f>
        <v>Vol à Voile</v>
      </c>
      <c r="B146" s="1324">
        <f>'DETAIL PREVISION BUDGET 2024'!B558</f>
        <v>0</v>
      </c>
      <c r="C146" s="426">
        <f>'DETAIL PREVISION BUDGET 2024'!D558</f>
        <v>0</v>
      </c>
      <c r="D146" s="464">
        <f>'DETAIL PREVISION BUDGET 2024'!E558</f>
        <v>0</v>
      </c>
      <c r="E146" s="442">
        <f>'DETAIL PREVISION BUDGET 2024'!G558</f>
        <v>0</v>
      </c>
      <c r="F146" s="434">
        <f>'DETAIL PREVISION BUDGET 2024'!H558</f>
        <v>0</v>
      </c>
      <c r="G146" s="442">
        <f>'DETAIL PREVISION BUDGET 2024'!J558</f>
        <v>0</v>
      </c>
      <c r="H146" s="434">
        <f>'DETAIL PREVISION BUDGET 2024'!K558</f>
        <v>0</v>
      </c>
      <c r="I146" s="442">
        <f>'DETAIL PREVISION BUDGET 2024'!M558</f>
        <v>0</v>
      </c>
      <c r="J146" s="434">
        <f>'DETAIL PREVISION BUDGET 2024'!N558</f>
        <v>0</v>
      </c>
      <c r="K146" s="442">
        <f>'DETAIL PREVISION BUDGET 2024'!P558</f>
        <v>0</v>
      </c>
      <c r="L146" s="434">
        <f>'DETAIL PREVISION BUDGET 2024'!Q558</f>
        <v>0</v>
      </c>
      <c r="M146" s="442">
        <f>'DETAIL PREVISION BUDGET 2024'!S558</f>
        <v>0</v>
      </c>
      <c r="N146" s="727">
        <f>'DETAIL PREVISION BUDGET 2024'!T558</f>
        <v>0</v>
      </c>
      <c r="O146" s="442">
        <f>'DETAIL PREVISION BUDGET 2024'!V558</f>
        <v>0</v>
      </c>
      <c r="P146" s="749">
        <f>'DETAIL PREVISION BUDGET 2024'!W558</f>
        <v>0</v>
      </c>
      <c r="Q146" s="1"/>
    </row>
    <row r="147" spans="1:17" collapsed="1" x14ac:dyDescent="0.2">
      <c r="A147" s="1330" t="str">
        <f>'DETAIL PREVISION BUDGET 2024'!A562</f>
        <v>5/ Sous total VENTES de MATERIEL</v>
      </c>
      <c r="B147" s="1331">
        <f>'DETAIL PREVISION BUDGET 2024'!B562</f>
        <v>0</v>
      </c>
      <c r="C147" s="424">
        <f>'DETAIL PREVISION BUDGET 2024'!D562</f>
        <v>0</v>
      </c>
      <c r="D147" s="465">
        <f>'DETAIL PREVISION BUDGET 2024'!E562</f>
        <v>0</v>
      </c>
      <c r="E147" s="443">
        <f>'DETAIL PREVISION BUDGET 2024'!G562</f>
        <v>0</v>
      </c>
      <c r="F147" s="432">
        <f>'DETAIL PREVISION BUDGET 2024'!H562</f>
        <v>0</v>
      </c>
      <c r="G147" s="443">
        <f>'DETAIL PREVISION BUDGET 2024'!J562</f>
        <v>0</v>
      </c>
      <c r="H147" s="432">
        <f>'DETAIL PREVISION BUDGET 2024'!K562</f>
        <v>0</v>
      </c>
      <c r="I147" s="443">
        <f>'DETAIL PREVISION BUDGET 2024'!M562</f>
        <v>0</v>
      </c>
      <c r="J147" s="432">
        <f>'DETAIL PREVISION BUDGET 2024'!N562</f>
        <v>0</v>
      </c>
      <c r="K147" s="443">
        <f>'DETAIL PREVISION BUDGET 2024'!P562</f>
        <v>0</v>
      </c>
      <c r="L147" s="432">
        <f>'DETAIL PREVISION BUDGET 2024'!Q562</f>
        <v>0</v>
      </c>
      <c r="M147" s="443">
        <f>'DETAIL PREVISION BUDGET 2024'!S562</f>
        <v>0</v>
      </c>
      <c r="N147" s="726">
        <f>'DETAIL PREVISION BUDGET 2024'!T562</f>
        <v>0</v>
      </c>
      <c r="O147" s="443">
        <f>'DETAIL PREVISION BUDGET 2024'!V562</f>
        <v>0</v>
      </c>
      <c r="P147" s="748">
        <f>'DETAIL PREVISION BUDGET 2024'!W562</f>
        <v>0</v>
      </c>
      <c r="Q147" s="1"/>
    </row>
    <row r="148" spans="1:17" x14ac:dyDescent="0.2">
      <c r="A148" s="1332" t="str">
        <f>'DETAIL PREVISION BUDGET 2024'!A563</f>
        <v>6/ Recettes  de PROVISIONS</v>
      </c>
      <c r="B148" s="1333">
        <f>'DETAIL PREVISION BUDGET 2024'!B563</f>
        <v>0</v>
      </c>
      <c r="C148" s="425"/>
      <c r="D148" s="466"/>
      <c r="E148" s="444"/>
      <c r="F148" s="433"/>
      <c r="G148" s="444"/>
      <c r="H148" s="433"/>
      <c r="I148" s="444"/>
      <c r="J148" s="433"/>
      <c r="K148" s="444"/>
      <c r="L148" s="433"/>
      <c r="M148" s="444"/>
      <c r="N148" s="718"/>
      <c r="O148" s="444"/>
      <c r="P148" s="737"/>
      <c r="Q148" s="1"/>
    </row>
    <row r="149" spans="1:17" hidden="1" outlineLevel="1" x14ac:dyDescent="0.2">
      <c r="A149" s="1334" t="str">
        <f>'DETAIL PREVISION BUDGET 2024'!A564</f>
        <v>Assemblée Générale</v>
      </c>
      <c r="B149" s="1335">
        <f>'DETAIL PREVISION BUDGET 2024'!B564</f>
        <v>0</v>
      </c>
      <c r="C149" s="423">
        <f>'DETAIL PREVISION BUDGET 2024'!D564</f>
        <v>0</v>
      </c>
      <c r="D149" s="463">
        <f>'DETAIL PREVISION BUDGET 2024'!E564</f>
        <v>0</v>
      </c>
      <c r="E149" s="441">
        <f>'DETAIL PREVISION BUDGET 2024'!G564</f>
        <v>0</v>
      </c>
      <c r="F149" s="431">
        <f>'DETAIL PREVISION BUDGET 2024'!H564</f>
        <v>0</v>
      </c>
      <c r="G149" s="441">
        <f>'DETAIL PREVISION BUDGET 2024'!J564</f>
        <v>0</v>
      </c>
      <c r="H149" s="431">
        <f>'DETAIL PREVISION BUDGET 2024'!K564</f>
        <v>0</v>
      </c>
      <c r="I149" s="441">
        <f>'DETAIL PREVISION BUDGET 2024'!M564</f>
        <v>0</v>
      </c>
      <c r="J149" s="431">
        <f>'DETAIL PREVISION BUDGET 2024'!N564</f>
        <v>0</v>
      </c>
      <c r="K149" s="441">
        <f>'DETAIL PREVISION BUDGET 2024'!P564</f>
        <v>0</v>
      </c>
      <c r="L149" s="431">
        <f>'DETAIL PREVISION BUDGET 2024'!Q564</f>
        <v>0</v>
      </c>
      <c r="M149" s="441">
        <f>'DETAIL PREVISION BUDGET 2024'!S564</f>
        <v>0</v>
      </c>
      <c r="N149" s="725">
        <f>'DETAIL PREVISION BUDGET 2024'!T564</f>
        <v>0</v>
      </c>
      <c r="O149" s="441">
        <f>'DETAIL PREVISION BUDGET 2024'!V564</f>
        <v>0</v>
      </c>
      <c r="P149" s="747">
        <f>'DETAIL PREVISION BUDGET 2024'!W564</f>
        <v>0</v>
      </c>
      <c r="Q149" s="1"/>
    </row>
    <row r="150" spans="1:17" hidden="1" outlineLevel="1" x14ac:dyDescent="0.2">
      <c r="A150" s="1323" t="str">
        <f>'DETAIL PREVISION BUDGET 2024'!A568</f>
        <v>Rencontres</v>
      </c>
      <c r="B150" s="1324">
        <f>'DETAIL PREVISION BUDGET 2024'!B568</f>
        <v>0</v>
      </c>
      <c r="C150" s="423">
        <f>'DETAIL PREVISION BUDGET 2024'!D568</f>
        <v>30000</v>
      </c>
      <c r="D150" s="464">
        <f>'DETAIL PREVISION BUDGET 2024'!E568</f>
        <v>0</v>
      </c>
      <c r="E150" s="442">
        <f>'DETAIL PREVISION BUDGET 2024'!G568</f>
        <v>0</v>
      </c>
      <c r="F150" s="431">
        <f>'DETAIL PREVISION BUDGET 2024'!H568</f>
        <v>30000</v>
      </c>
      <c r="G150" s="442">
        <f>'DETAIL PREVISION BUDGET 2024'!J568</f>
        <v>0</v>
      </c>
      <c r="H150" s="431">
        <f>'DETAIL PREVISION BUDGET 2024'!K568</f>
        <v>0</v>
      </c>
      <c r="I150" s="442">
        <f>'DETAIL PREVISION BUDGET 2024'!M568</f>
        <v>0</v>
      </c>
      <c r="J150" s="431">
        <f>'DETAIL PREVISION BUDGET 2024'!N568</f>
        <v>0</v>
      </c>
      <c r="K150" s="442">
        <f>'DETAIL PREVISION BUDGET 2024'!P568</f>
        <v>0</v>
      </c>
      <c r="L150" s="431">
        <f>'DETAIL PREVISION BUDGET 2024'!Q568</f>
        <v>0</v>
      </c>
      <c r="M150" s="442">
        <f>'DETAIL PREVISION BUDGET 2024'!S568</f>
        <v>0</v>
      </c>
      <c r="N150" s="725">
        <f>'DETAIL PREVISION BUDGET 2024'!T568</f>
        <v>0</v>
      </c>
      <c r="O150" s="442">
        <f>'DETAIL PREVISION BUDGET 2024'!V568</f>
        <v>0</v>
      </c>
      <c r="P150" s="747">
        <f>'DETAIL PREVISION BUDGET 2024'!W568</f>
        <v>0</v>
      </c>
      <c r="Q150" s="1"/>
    </row>
    <row r="151" spans="1:17" hidden="1" outlineLevel="1" x14ac:dyDescent="0.2">
      <c r="A151" s="1323" t="str">
        <f>'DETAIL PREVISION BUDGET 2024'!A572</f>
        <v>Soulac</v>
      </c>
      <c r="B151" s="1324">
        <f>'DETAIL PREVISION BUDGET 2024'!B572</f>
        <v>0</v>
      </c>
      <c r="C151" s="423">
        <f>'DETAIL PREVISION BUDGET 2024'!D572</f>
        <v>0</v>
      </c>
      <c r="D151" s="464">
        <f>'DETAIL PREVISION BUDGET 2024'!E572</f>
        <v>0</v>
      </c>
      <c r="E151" s="442">
        <f>'DETAIL PREVISION BUDGET 2024'!G572</f>
        <v>0</v>
      </c>
      <c r="F151" s="431">
        <f>'DETAIL PREVISION BUDGET 2024'!H572</f>
        <v>0</v>
      </c>
      <c r="G151" s="442">
        <f>'DETAIL PREVISION BUDGET 2024'!J572</f>
        <v>0</v>
      </c>
      <c r="H151" s="431">
        <f>'DETAIL PREVISION BUDGET 2024'!K572</f>
        <v>0</v>
      </c>
      <c r="I151" s="442">
        <f>'DETAIL PREVISION BUDGET 2024'!M572</f>
        <v>0</v>
      </c>
      <c r="J151" s="431">
        <f>'DETAIL PREVISION BUDGET 2024'!N572</f>
        <v>0</v>
      </c>
      <c r="K151" s="442">
        <f>'DETAIL PREVISION BUDGET 2024'!P572</f>
        <v>0</v>
      </c>
      <c r="L151" s="431">
        <f>'DETAIL PREVISION BUDGET 2024'!Q572</f>
        <v>0</v>
      </c>
      <c r="M151" s="442">
        <f>'DETAIL PREVISION BUDGET 2024'!S572</f>
        <v>0</v>
      </c>
      <c r="N151" s="725">
        <f>'DETAIL PREVISION BUDGET 2024'!T572</f>
        <v>0</v>
      </c>
      <c r="O151" s="442">
        <f>'DETAIL PREVISION BUDGET 2024'!V572</f>
        <v>0</v>
      </c>
      <c r="P151" s="747">
        <f>'DETAIL PREVISION BUDGET 2024'!W572</f>
        <v>0</v>
      </c>
      <c r="Q151" s="1"/>
    </row>
    <row r="152" spans="1:17" hidden="1" outlineLevel="1" x14ac:dyDescent="0.2">
      <c r="A152" s="1323" t="str">
        <f>'DETAIL PREVISION BUDGET 2024'!A576</f>
        <v>Réincorporation de Provisions  AM</v>
      </c>
      <c r="B152" s="1324">
        <f>'DETAIL PREVISION BUDGET 2024'!B576</f>
        <v>0</v>
      </c>
      <c r="C152" s="423">
        <f>'DETAIL PREVISION BUDGET 2024'!D576</f>
        <v>0</v>
      </c>
      <c r="D152" s="464">
        <f>'DETAIL PREVISION BUDGET 2024'!E576</f>
        <v>0</v>
      </c>
      <c r="E152" s="442">
        <f>'DETAIL PREVISION BUDGET 2024'!G576</f>
        <v>0</v>
      </c>
      <c r="F152" s="431">
        <f>'DETAIL PREVISION BUDGET 2024'!H576</f>
        <v>0</v>
      </c>
      <c r="G152" s="442">
        <f>'DETAIL PREVISION BUDGET 2024'!J576</f>
        <v>0</v>
      </c>
      <c r="H152" s="431">
        <f>'DETAIL PREVISION BUDGET 2024'!K576</f>
        <v>0</v>
      </c>
      <c r="I152" s="442">
        <f>'DETAIL PREVISION BUDGET 2024'!M576</f>
        <v>0</v>
      </c>
      <c r="J152" s="431">
        <f>'DETAIL PREVISION BUDGET 2024'!N576</f>
        <v>0</v>
      </c>
      <c r="K152" s="442">
        <f>'DETAIL PREVISION BUDGET 2024'!P576</f>
        <v>0</v>
      </c>
      <c r="L152" s="431">
        <f>'DETAIL PREVISION BUDGET 2024'!Q576</f>
        <v>0</v>
      </c>
      <c r="M152" s="442">
        <f>'DETAIL PREVISION BUDGET 2024'!S576</f>
        <v>0</v>
      </c>
      <c r="N152" s="725">
        <f>'DETAIL PREVISION BUDGET 2024'!T576</f>
        <v>0</v>
      </c>
      <c r="O152" s="442">
        <f>'DETAIL PREVISION BUDGET 2024'!V576</f>
        <v>0</v>
      </c>
      <c r="P152" s="747">
        <f>'DETAIL PREVISION BUDGET 2024'!W576</f>
        <v>0</v>
      </c>
      <c r="Q152" s="1"/>
    </row>
    <row r="153" spans="1:17" hidden="1" outlineLevel="1" x14ac:dyDescent="0.2">
      <c r="A153" s="1323" t="str">
        <f>'DETAIL PREVISION BUDGET 2024'!A580</f>
        <v>Réincorporation de Provisions  Paras</v>
      </c>
      <c r="B153" s="1324">
        <f>'DETAIL PREVISION BUDGET 2024'!B580</f>
        <v>0</v>
      </c>
      <c r="C153" s="423">
        <f>'DETAIL PREVISION BUDGET 2024'!D580</f>
        <v>0</v>
      </c>
      <c r="D153" s="464">
        <f>'DETAIL PREVISION BUDGET 2024'!E580</f>
        <v>0</v>
      </c>
      <c r="E153" s="442">
        <f>'DETAIL PREVISION BUDGET 2024'!G580</f>
        <v>0</v>
      </c>
      <c r="F153" s="431">
        <f>'DETAIL PREVISION BUDGET 2024'!H580</f>
        <v>0</v>
      </c>
      <c r="G153" s="442">
        <f>'DETAIL PREVISION BUDGET 2024'!J580</f>
        <v>0</v>
      </c>
      <c r="H153" s="431">
        <f>'DETAIL PREVISION BUDGET 2024'!K580</f>
        <v>0</v>
      </c>
      <c r="I153" s="442">
        <f>'DETAIL PREVISION BUDGET 2024'!M580</f>
        <v>0</v>
      </c>
      <c r="J153" s="431">
        <f>'DETAIL PREVISION BUDGET 2024'!N580</f>
        <v>0</v>
      </c>
      <c r="K153" s="442">
        <f>'DETAIL PREVISION BUDGET 2024'!P580</f>
        <v>0</v>
      </c>
      <c r="L153" s="431">
        <f>'DETAIL PREVISION BUDGET 2024'!Q580</f>
        <v>0</v>
      </c>
      <c r="M153" s="442">
        <f>'DETAIL PREVISION BUDGET 2024'!S580</f>
        <v>0</v>
      </c>
      <c r="N153" s="725">
        <f>'DETAIL PREVISION BUDGET 2024'!T580</f>
        <v>0</v>
      </c>
      <c r="O153" s="442">
        <f>'DETAIL PREVISION BUDGET 2024'!V580</f>
        <v>0</v>
      </c>
      <c r="P153" s="747">
        <f>'DETAIL PREVISION BUDGET 2024'!W580</f>
        <v>0</v>
      </c>
      <c r="Q153" s="1"/>
    </row>
    <row r="154" spans="1:17" hidden="1" outlineLevel="1" x14ac:dyDescent="0.2">
      <c r="A154" s="1323" t="str">
        <f>'DETAIL PREVISION BUDGET 2024'!A584</f>
        <v>Réincorporation de Provisions  Vol Libre - Parapente</v>
      </c>
      <c r="B154" s="1324">
        <f>'DETAIL PREVISION BUDGET 2024'!B584</f>
        <v>0</v>
      </c>
      <c r="C154" s="423">
        <f>'DETAIL PREVISION BUDGET 2024'!D584</f>
        <v>0</v>
      </c>
      <c r="D154" s="464">
        <f>'DETAIL PREVISION BUDGET 2024'!E584</f>
        <v>0</v>
      </c>
      <c r="E154" s="442">
        <f>'DETAIL PREVISION BUDGET 2024'!G584</f>
        <v>0</v>
      </c>
      <c r="F154" s="431">
        <f>'DETAIL PREVISION BUDGET 2024'!H584</f>
        <v>0</v>
      </c>
      <c r="G154" s="442">
        <f>'DETAIL PREVISION BUDGET 2024'!J584</f>
        <v>0</v>
      </c>
      <c r="H154" s="431">
        <f>'DETAIL PREVISION BUDGET 2024'!K584</f>
        <v>0</v>
      </c>
      <c r="I154" s="442">
        <f>'DETAIL PREVISION BUDGET 2024'!M584</f>
        <v>0</v>
      </c>
      <c r="J154" s="431">
        <f>'DETAIL PREVISION BUDGET 2024'!N584</f>
        <v>0</v>
      </c>
      <c r="K154" s="442">
        <f>'DETAIL PREVISION BUDGET 2024'!P584</f>
        <v>0</v>
      </c>
      <c r="L154" s="431">
        <f>'DETAIL PREVISION BUDGET 2024'!Q584</f>
        <v>0</v>
      </c>
      <c r="M154" s="442">
        <f>'DETAIL PREVISION BUDGET 2024'!S584</f>
        <v>0</v>
      </c>
      <c r="N154" s="725">
        <f>'DETAIL PREVISION BUDGET 2024'!T584</f>
        <v>0</v>
      </c>
      <c r="O154" s="442">
        <f>'DETAIL PREVISION BUDGET 2024'!V584</f>
        <v>0</v>
      </c>
      <c r="P154" s="747">
        <f>'DETAIL PREVISION BUDGET 2024'!W584</f>
        <v>0</v>
      </c>
      <c r="Q154" s="1"/>
    </row>
    <row r="155" spans="1:17" hidden="1" outlineLevel="1" x14ac:dyDescent="0.2">
      <c r="A155" s="1323" t="str">
        <f>'DETAIL PREVISION BUDGET 2024'!A588</f>
        <v>Réincorporation de Provisions Vol Libre - Paramoteur</v>
      </c>
      <c r="B155" s="1324">
        <f>'DETAIL PREVISION BUDGET 2024'!B588</f>
        <v>0</v>
      </c>
      <c r="C155" s="423">
        <f>'DETAIL PREVISION BUDGET 2024'!D588</f>
        <v>10000</v>
      </c>
      <c r="D155" s="464">
        <f>'DETAIL PREVISION BUDGET 2024'!E588</f>
        <v>0</v>
      </c>
      <c r="E155" s="442">
        <f>'DETAIL PREVISION BUDGET 2024'!G588</f>
        <v>0</v>
      </c>
      <c r="F155" s="431">
        <f>'DETAIL PREVISION BUDGET 2024'!H588</f>
        <v>0</v>
      </c>
      <c r="G155" s="442">
        <f>'DETAIL PREVISION BUDGET 2024'!J588</f>
        <v>0</v>
      </c>
      <c r="H155" s="431">
        <f>'DETAIL PREVISION BUDGET 2024'!K588</f>
        <v>0</v>
      </c>
      <c r="I155" s="442">
        <f>'DETAIL PREVISION BUDGET 2024'!M588</f>
        <v>0</v>
      </c>
      <c r="J155" s="431">
        <f>'DETAIL PREVISION BUDGET 2024'!N588</f>
        <v>0</v>
      </c>
      <c r="K155" s="442">
        <f>'DETAIL PREVISION BUDGET 2024'!P588</f>
        <v>0</v>
      </c>
      <c r="L155" s="431">
        <f>'DETAIL PREVISION BUDGET 2024'!Q588</f>
        <v>10000</v>
      </c>
      <c r="M155" s="442">
        <f>'DETAIL PREVISION BUDGET 2024'!S588</f>
        <v>0</v>
      </c>
      <c r="N155" s="725">
        <f>'DETAIL PREVISION BUDGET 2024'!T588</f>
        <v>0</v>
      </c>
      <c r="O155" s="442">
        <f>'DETAIL PREVISION BUDGET 2024'!V588</f>
        <v>0</v>
      </c>
      <c r="P155" s="747">
        <f>'DETAIL PREVISION BUDGET 2024'!W588</f>
        <v>0</v>
      </c>
      <c r="Q155" s="1"/>
    </row>
    <row r="156" spans="1:17" hidden="1" outlineLevel="1" x14ac:dyDescent="0.2">
      <c r="A156" s="1323" t="str">
        <f>'DETAIL PREVISION BUDGET 2024'!A592</f>
        <v>Provisions  Vol Moteur : Avion</v>
      </c>
      <c r="B156" s="1324">
        <f>'DETAIL PREVISION BUDGET 2024'!B592</f>
        <v>0</v>
      </c>
      <c r="C156" s="423">
        <f>'DETAIL PREVISION BUDGET 2024'!D592</f>
        <v>35000</v>
      </c>
      <c r="D156" s="464">
        <f>'DETAIL PREVISION BUDGET 2024'!E592</f>
        <v>0</v>
      </c>
      <c r="E156" s="442">
        <f>'DETAIL PREVISION BUDGET 2024'!G592</f>
        <v>0</v>
      </c>
      <c r="F156" s="431">
        <f>'DETAIL PREVISION BUDGET 2024'!H592</f>
        <v>0</v>
      </c>
      <c r="G156" s="442">
        <f>'DETAIL PREVISION BUDGET 2024'!J592</f>
        <v>0</v>
      </c>
      <c r="H156" s="431">
        <f>'DETAIL PREVISION BUDGET 2024'!K592</f>
        <v>0</v>
      </c>
      <c r="I156" s="442">
        <f>'DETAIL PREVISION BUDGET 2024'!M592</f>
        <v>0</v>
      </c>
      <c r="J156" s="431">
        <f>'DETAIL PREVISION BUDGET 2024'!N592</f>
        <v>0</v>
      </c>
      <c r="K156" s="442">
        <f>'DETAIL PREVISION BUDGET 2024'!P592</f>
        <v>0</v>
      </c>
      <c r="L156" s="431">
        <f>'DETAIL PREVISION BUDGET 2024'!Q592</f>
        <v>0</v>
      </c>
      <c r="M156" s="442">
        <f>'DETAIL PREVISION BUDGET 2024'!S592</f>
        <v>0</v>
      </c>
      <c r="N156" s="725">
        <f>'DETAIL PREVISION BUDGET 2024'!T592</f>
        <v>35000</v>
      </c>
      <c r="O156" s="442">
        <f>'DETAIL PREVISION BUDGET 2024'!V592</f>
        <v>0</v>
      </c>
      <c r="P156" s="747">
        <f>'DETAIL PREVISION BUDGET 2024'!W592</f>
        <v>0</v>
      </c>
      <c r="Q156" s="1"/>
    </row>
    <row r="157" spans="1:17" hidden="1" outlineLevel="1" x14ac:dyDescent="0.2">
      <c r="A157" s="1323" t="str">
        <f>'DETAIL PREVISION BUDGET 2024'!A598</f>
        <v>Réincorporation de Provisions  Vol Moteur : ULM</v>
      </c>
      <c r="B157" s="1324">
        <f>'DETAIL PREVISION BUDGET 2024'!B598</f>
        <v>0</v>
      </c>
      <c r="C157" s="423">
        <f>'DETAIL PREVISION BUDGET 2024'!D598</f>
        <v>5000</v>
      </c>
      <c r="D157" s="464">
        <f>'DETAIL PREVISION BUDGET 2024'!E598</f>
        <v>0</v>
      </c>
      <c r="E157" s="442">
        <f>'DETAIL PREVISION BUDGET 2024'!G598</f>
        <v>0</v>
      </c>
      <c r="F157" s="431">
        <f>'DETAIL PREVISION BUDGET 2024'!H598</f>
        <v>0</v>
      </c>
      <c r="G157" s="442">
        <f>'DETAIL PREVISION BUDGET 2024'!J598</f>
        <v>0</v>
      </c>
      <c r="H157" s="431">
        <f>'DETAIL PREVISION BUDGET 2024'!K598</f>
        <v>0</v>
      </c>
      <c r="I157" s="442">
        <f>'DETAIL PREVISION BUDGET 2024'!M598</f>
        <v>0</v>
      </c>
      <c r="J157" s="431">
        <f>'DETAIL PREVISION BUDGET 2024'!N598</f>
        <v>0</v>
      </c>
      <c r="K157" s="442">
        <f>'DETAIL PREVISION BUDGET 2024'!P598</f>
        <v>0</v>
      </c>
      <c r="L157" s="431">
        <f>'DETAIL PREVISION BUDGET 2024'!Q598</f>
        <v>0</v>
      </c>
      <c r="M157" s="442">
        <f>'DETAIL PREVISION BUDGET 2024'!S598</f>
        <v>0</v>
      </c>
      <c r="N157" s="725">
        <f>'DETAIL PREVISION BUDGET 2024'!T598</f>
        <v>5000</v>
      </c>
      <c r="O157" s="442">
        <f>'DETAIL PREVISION BUDGET 2024'!V598</f>
        <v>0</v>
      </c>
      <c r="P157" s="747">
        <f>'DETAIL PREVISION BUDGET 2024'!W598</f>
        <v>0</v>
      </c>
      <c r="Q157" s="1"/>
    </row>
    <row r="158" spans="1:17" hidden="1" outlineLevel="1" x14ac:dyDescent="0.2">
      <c r="A158" s="1323" t="str">
        <f>'DETAIL PREVISION BUDGET 2024'!A604</f>
        <v>Réincorporation de Provisions  Vol à Voile</v>
      </c>
      <c r="B158" s="1324">
        <f>'DETAIL PREVISION BUDGET 2024'!B604</f>
        <v>0</v>
      </c>
      <c r="C158" s="423">
        <f>'DETAIL PREVISION BUDGET 2024'!D604</f>
        <v>0</v>
      </c>
      <c r="D158" s="464">
        <f>'DETAIL PREVISION BUDGET 2024'!E604</f>
        <v>0</v>
      </c>
      <c r="E158" s="442">
        <f>'DETAIL PREVISION BUDGET 2024'!G604</f>
        <v>0</v>
      </c>
      <c r="F158" s="431">
        <f>'DETAIL PREVISION BUDGET 2024'!H604</f>
        <v>0</v>
      </c>
      <c r="G158" s="442">
        <f>'DETAIL PREVISION BUDGET 2024'!J604</f>
        <v>0</v>
      </c>
      <c r="H158" s="431">
        <f>'DETAIL PREVISION BUDGET 2024'!K604</f>
        <v>0</v>
      </c>
      <c r="I158" s="442">
        <f>'DETAIL PREVISION BUDGET 2024'!M604</f>
        <v>0</v>
      </c>
      <c r="J158" s="431">
        <f>'DETAIL PREVISION BUDGET 2024'!N604</f>
        <v>0</v>
      </c>
      <c r="K158" s="442">
        <f>'DETAIL PREVISION BUDGET 2024'!P604</f>
        <v>0</v>
      </c>
      <c r="L158" s="431">
        <f>'DETAIL PREVISION BUDGET 2024'!Q604</f>
        <v>0</v>
      </c>
      <c r="M158" s="442">
        <f>'DETAIL PREVISION BUDGET 2024'!S604</f>
        <v>0</v>
      </c>
      <c r="N158" s="725">
        <f>'DETAIL PREVISION BUDGET 2024'!T604</f>
        <v>0</v>
      </c>
      <c r="O158" s="442">
        <f>'DETAIL PREVISION BUDGET 2024'!V604</f>
        <v>0</v>
      </c>
      <c r="P158" s="747">
        <f>'DETAIL PREVISION BUDGET 2024'!W604</f>
        <v>0</v>
      </c>
      <c r="Q158" s="1"/>
    </row>
    <row r="159" spans="1:17" hidden="1" outlineLevel="1" x14ac:dyDescent="0.2">
      <c r="A159" s="1323" t="str">
        <f>'DETAIL PREVISION BUDGET 2024'!A608</f>
        <v>Reserves provisions diverses</v>
      </c>
      <c r="B159" s="1324">
        <f>'DETAIL PREVISION BUDGET 2024'!B608</f>
        <v>0</v>
      </c>
      <c r="C159" s="423">
        <f>'DETAIL PREVISION BUDGET 2024'!D608</f>
        <v>20000</v>
      </c>
      <c r="D159" s="464">
        <f>'DETAIL PREVISION BUDGET 2024'!E608</f>
        <v>0</v>
      </c>
      <c r="E159" s="442">
        <f>'DETAIL PREVISION BUDGET 2024'!G608</f>
        <v>0</v>
      </c>
      <c r="F159" s="431">
        <f>'DETAIL PREVISION BUDGET 2024'!H608</f>
        <v>20000</v>
      </c>
      <c r="G159" s="442">
        <f>'DETAIL PREVISION BUDGET 2024'!J608</f>
        <v>0</v>
      </c>
      <c r="H159" s="431">
        <f>'DETAIL PREVISION BUDGET 2024'!K608</f>
        <v>0</v>
      </c>
      <c r="I159" s="442">
        <f>'DETAIL PREVISION BUDGET 2024'!M608</f>
        <v>0</v>
      </c>
      <c r="J159" s="431">
        <f>'DETAIL PREVISION BUDGET 2024'!N608</f>
        <v>0</v>
      </c>
      <c r="K159" s="442">
        <f>'DETAIL PREVISION BUDGET 2024'!P608</f>
        <v>0</v>
      </c>
      <c r="L159" s="431">
        <f>'DETAIL PREVISION BUDGET 2024'!Q608</f>
        <v>0</v>
      </c>
      <c r="M159" s="442">
        <f>'DETAIL PREVISION BUDGET 2024'!S608</f>
        <v>0</v>
      </c>
      <c r="N159" s="725">
        <f>'DETAIL PREVISION BUDGET 2024'!T608</f>
        <v>0</v>
      </c>
      <c r="O159" s="442">
        <f>'DETAIL PREVISION BUDGET 2024'!V608</f>
        <v>0</v>
      </c>
      <c r="P159" s="747">
        <f>'DETAIL PREVISION BUDGET 2024'!W608</f>
        <v>0</v>
      </c>
      <c r="Q159" s="1"/>
    </row>
    <row r="160" spans="1:17" collapsed="1" x14ac:dyDescent="0.2">
      <c r="A160" s="1330" t="str">
        <f>'DETAIL PREVISION BUDGET 2024'!A612</f>
        <v>6/ Sous total PROVISIONS</v>
      </c>
      <c r="B160" s="1331">
        <f>'DETAIL PREVISION BUDGET 2024'!B612</f>
        <v>0</v>
      </c>
      <c r="C160" s="424">
        <f>'DETAIL PREVISION BUDGET 2024'!D612</f>
        <v>100000</v>
      </c>
      <c r="D160" s="465">
        <f>'DETAIL PREVISION BUDGET 2024'!E612</f>
        <v>0</v>
      </c>
      <c r="E160" s="443">
        <f>'DETAIL PREVISION BUDGET 2024'!G612</f>
        <v>0</v>
      </c>
      <c r="F160" s="432">
        <f>'DETAIL PREVISION BUDGET 2024'!H612</f>
        <v>50000</v>
      </c>
      <c r="G160" s="443">
        <f>'DETAIL PREVISION BUDGET 2024'!J612</f>
        <v>0</v>
      </c>
      <c r="H160" s="432">
        <f>'DETAIL PREVISION BUDGET 2024'!K612</f>
        <v>0</v>
      </c>
      <c r="I160" s="443">
        <f>'DETAIL PREVISION BUDGET 2024'!M612</f>
        <v>0</v>
      </c>
      <c r="J160" s="432">
        <f>'DETAIL PREVISION BUDGET 2024'!N612</f>
        <v>0</v>
      </c>
      <c r="K160" s="443">
        <f>'DETAIL PREVISION BUDGET 2024'!P612</f>
        <v>0</v>
      </c>
      <c r="L160" s="432">
        <f>'DETAIL PREVISION BUDGET 2024'!Q612</f>
        <v>10000</v>
      </c>
      <c r="M160" s="443">
        <f>'DETAIL PREVISION BUDGET 2024'!S612</f>
        <v>0</v>
      </c>
      <c r="N160" s="726">
        <f>'DETAIL PREVISION BUDGET 2024'!T612</f>
        <v>40000</v>
      </c>
      <c r="O160" s="443">
        <f>'DETAIL PREVISION BUDGET 2024'!V612</f>
        <v>0</v>
      </c>
      <c r="P160" s="748">
        <f>'DETAIL PREVISION BUDGET 2024'!W612</f>
        <v>0</v>
      </c>
      <c r="Q160" s="1"/>
    </row>
    <row r="161" spans="1:17" x14ac:dyDescent="0.2">
      <c r="A161" s="1332" t="str">
        <f>'DETAIL PREVISION BUDGET 2024'!A613</f>
        <v>7/ Recettes  de FORMATION</v>
      </c>
      <c r="B161" s="1333">
        <f>'DETAIL PREVISION BUDGET 2024'!B613</f>
        <v>0</v>
      </c>
      <c r="C161" s="425"/>
      <c r="D161" s="466"/>
      <c r="E161" s="444"/>
      <c r="F161" s="433"/>
      <c r="G161" s="444"/>
      <c r="H161" s="433"/>
      <c r="I161" s="444"/>
      <c r="J161" s="433"/>
      <c r="K161" s="444"/>
      <c r="L161" s="433"/>
      <c r="M161" s="444"/>
      <c r="N161" s="718"/>
      <c r="O161" s="444"/>
      <c r="P161" s="737"/>
      <c r="Q161" s="1"/>
    </row>
    <row r="162" spans="1:17" x14ac:dyDescent="0.2">
      <c r="A162" s="1336" t="str">
        <f>'DETAIL PREVISION BUDGET 2024'!A617</f>
        <v>7/ Sous total FORMATION</v>
      </c>
      <c r="B162" s="1337">
        <f>'DETAIL PREVISION BUDGET 2024'!B617</f>
        <v>0</v>
      </c>
      <c r="C162" s="427">
        <f>'DETAIL PREVISION BUDGET 2024'!D617</f>
        <v>0</v>
      </c>
      <c r="D162" s="465">
        <f>'DETAIL PREVISION BUDGET 2024'!E617</f>
        <v>0</v>
      </c>
      <c r="E162" s="443">
        <f>'DETAIL PREVISION BUDGET 2024'!G617</f>
        <v>0</v>
      </c>
      <c r="F162" s="435">
        <f>'DETAIL PREVISION BUDGET 2024'!H617</f>
        <v>0</v>
      </c>
      <c r="G162" s="443">
        <f>'DETAIL PREVISION BUDGET 2024'!J617</f>
        <v>0</v>
      </c>
      <c r="H162" s="435">
        <f>'DETAIL PREVISION BUDGET 2024'!K617</f>
        <v>0</v>
      </c>
      <c r="I162" s="443">
        <f>'DETAIL PREVISION BUDGET 2024'!M617</f>
        <v>0</v>
      </c>
      <c r="J162" s="435">
        <f>'DETAIL PREVISION BUDGET 2024'!N617</f>
        <v>0</v>
      </c>
      <c r="K162" s="443">
        <f>'DETAIL PREVISION BUDGET 2024'!P617</f>
        <v>0</v>
      </c>
      <c r="L162" s="435">
        <f>'DETAIL PREVISION BUDGET 2024'!Q617</f>
        <v>0</v>
      </c>
      <c r="M162" s="443">
        <f>'DETAIL PREVISION BUDGET 2024'!S617</f>
        <v>0</v>
      </c>
      <c r="N162" s="728">
        <f>'DETAIL PREVISION BUDGET 2024'!T617</f>
        <v>0</v>
      </c>
      <c r="O162" s="443">
        <f>'DETAIL PREVISION BUDGET 2024'!V617</f>
        <v>0</v>
      </c>
      <c r="P162" s="750">
        <f>'DETAIL PREVISION BUDGET 2024'!W617</f>
        <v>0</v>
      </c>
      <c r="Q162" s="1"/>
    </row>
    <row r="163" spans="1:17" x14ac:dyDescent="0.2">
      <c r="A163" s="1332" t="str">
        <f>'DETAIL PREVISION BUDGET 2024'!A618</f>
        <v>8/ Recettes  EVENEMENTS</v>
      </c>
      <c r="B163" s="1333">
        <f>'DETAIL PREVISION BUDGET 2024'!B618</f>
        <v>0</v>
      </c>
      <c r="C163" s="425"/>
      <c r="D163" s="466"/>
      <c r="E163" s="444"/>
      <c r="F163" s="433"/>
      <c r="G163" s="444"/>
      <c r="H163" s="433"/>
      <c r="I163" s="444"/>
      <c r="J163" s="433"/>
      <c r="K163" s="444"/>
      <c r="L163" s="433"/>
      <c r="M163" s="444"/>
      <c r="N163" s="718"/>
      <c r="O163" s="444"/>
      <c r="P163" s="737"/>
      <c r="Q163" s="1"/>
    </row>
    <row r="164" spans="1:17" hidden="1" outlineLevel="1" x14ac:dyDescent="0.2">
      <c r="A164" s="1334" t="str">
        <f>'DETAIL PREVISION BUDGET 2024'!A619</f>
        <v>Assemblée Générale 2019</v>
      </c>
      <c r="B164" s="1335">
        <f>'DETAIL PREVISION BUDGET 2024'!B619</f>
        <v>0</v>
      </c>
      <c r="C164" s="423">
        <f>'DETAIL PREVISION BUDGET 2024'!D619</f>
        <v>0</v>
      </c>
      <c r="D164" s="463">
        <f>'DETAIL PREVISION BUDGET 2024'!E619</f>
        <v>0</v>
      </c>
      <c r="E164" s="441">
        <f>'DETAIL PREVISION BUDGET 2024'!G619</f>
        <v>0</v>
      </c>
      <c r="F164" s="431">
        <f>'DETAIL PREVISION BUDGET 2024'!H619</f>
        <v>0</v>
      </c>
      <c r="G164" s="441">
        <f>'DETAIL PREVISION BUDGET 2024'!J619</f>
        <v>0</v>
      </c>
      <c r="H164" s="431">
        <f>'DETAIL PREVISION BUDGET 2024'!K619</f>
        <v>0</v>
      </c>
      <c r="I164" s="441">
        <f>'DETAIL PREVISION BUDGET 2024'!M619</f>
        <v>0</v>
      </c>
      <c r="J164" s="431">
        <f>'DETAIL PREVISION BUDGET 2024'!N619</f>
        <v>0</v>
      </c>
      <c r="K164" s="441">
        <f>'DETAIL PREVISION BUDGET 2024'!P619</f>
        <v>0</v>
      </c>
      <c r="L164" s="431">
        <f>'DETAIL PREVISION BUDGET 2024'!Q619</f>
        <v>0</v>
      </c>
      <c r="M164" s="441">
        <f>'DETAIL PREVISION BUDGET 2024'!S619</f>
        <v>0</v>
      </c>
      <c r="N164" s="725">
        <f>'DETAIL PREVISION BUDGET 2024'!T619</f>
        <v>0</v>
      </c>
      <c r="O164" s="441">
        <f>'DETAIL PREVISION BUDGET 2024'!V619</f>
        <v>0</v>
      </c>
      <c r="P164" s="747">
        <f>'DETAIL PREVISION BUDGET 2024'!W619</f>
        <v>0</v>
      </c>
      <c r="Q164" s="1"/>
    </row>
    <row r="165" spans="1:17" hidden="1" outlineLevel="1" x14ac:dyDescent="0.2">
      <c r="A165" s="1323" t="str">
        <f>'DETAIL PREVISION BUDGET 2024'!A624</f>
        <v>Rencontres</v>
      </c>
      <c r="B165" s="1324">
        <f>'DETAIL PREVISION BUDGET 2024'!B624</f>
        <v>0</v>
      </c>
      <c r="C165" s="423">
        <f>'DETAIL PREVISION BUDGET 2024'!D624</f>
        <v>33300</v>
      </c>
      <c r="D165" s="464">
        <f>'DETAIL PREVISION BUDGET 2024'!E624</f>
        <v>0</v>
      </c>
      <c r="E165" s="442">
        <f>'DETAIL PREVISION BUDGET 2024'!G624</f>
        <v>0</v>
      </c>
      <c r="F165" s="431">
        <f>'DETAIL PREVISION BUDGET 2024'!H624</f>
        <v>26000</v>
      </c>
      <c r="G165" s="442">
        <f>'DETAIL PREVISION BUDGET 2024'!J624</f>
        <v>0</v>
      </c>
      <c r="H165" s="431">
        <f>'DETAIL PREVISION BUDGET 2024'!K624</f>
        <v>0</v>
      </c>
      <c r="I165" s="442">
        <f>'DETAIL PREVISION BUDGET 2024'!M624</f>
        <v>0</v>
      </c>
      <c r="J165" s="431">
        <f>'DETAIL PREVISION BUDGET 2024'!N624</f>
        <v>4000</v>
      </c>
      <c r="K165" s="442">
        <f>'DETAIL PREVISION BUDGET 2024'!P624</f>
        <v>0</v>
      </c>
      <c r="L165" s="431">
        <f>'DETAIL PREVISION BUDGET 2024'!Q624</f>
        <v>800</v>
      </c>
      <c r="M165" s="442">
        <f>'DETAIL PREVISION BUDGET 2024'!S624</f>
        <v>0</v>
      </c>
      <c r="N165" s="725">
        <f>'DETAIL PREVISION BUDGET 2024'!T624</f>
        <v>1500</v>
      </c>
      <c r="O165" s="442">
        <f>'DETAIL PREVISION BUDGET 2024'!V624</f>
        <v>0</v>
      </c>
      <c r="P165" s="747">
        <f>'DETAIL PREVISION BUDGET 2024'!W624</f>
        <v>1000</v>
      </c>
      <c r="Q165" s="1"/>
    </row>
    <row r="166" spans="1:17" hidden="1" outlineLevel="1" x14ac:dyDescent="0.2">
      <c r="A166" s="1323" t="str">
        <f>'DETAIL PREVISION BUDGET 2024'!A634</f>
        <v>Soulac</v>
      </c>
      <c r="B166" s="1324">
        <f>'DETAIL PREVISION BUDGET 2024'!B634</f>
        <v>0</v>
      </c>
      <c r="C166" s="423">
        <f>'DETAIL PREVISION BUDGET 2024'!D634</f>
        <v>1000</v>
      </c>
      <c r="D166" s="464">
        <f>'DETAIL PREVISION BUDGET 2024'!E634</f>
        <v>0</v>
      </c>
      <c r="E166" s="442">
        <f>'DETAIL PREVISION BUDGET 2024'!G634</f>
        <v>0</v>
      </c>
      <c r="F166" s="431">
        <f>'DETAIL PREVISION BUDGET 2024'!H634</f>
        <v>0</v>
      </c>
      <c r="G166" s="442">
        <f>'DETAIL PREVISION BUDGET 2024'!J634</f>
        <v>0</v>
      </c>
      <c r="H166" s="431">
        <f>'DETAIL PREVISION BUDGET 2024'!K634</f>
        <v>0</v>
      </c>
      <c r="I166" s="442">
        <f>'DETAIL PREVISION BUDGET 2024'!M634</f>
        <v>0</v>
      </c>
      <c r="J166" s="431">
        <f>'DETAIL PREVISION BUDGET 2024'!N634</f>
        <v>0</v>
      </c>
      <c r="K166" s="442">
        <f>'DETAIL PREVISION BUDGET 2024'!P634</f>
        <v>0</v>
      </c>
      <c r="L166" s="431">
        <f>'DETAIL PREVISION BUDGET 2024'!Q634</f>
        <v>0</v>
      </c>
      <c r="M166" s="442">
        <f>'DETAIL PREVISION BUDGET 2024'!S634</f>
        <v>0</v>
      </c>
      <c r="N166" s="725">
        <f>'DETAIL PREVISION BUDGET 2024'!T634</f>
        <v>1000</v>
      </c>
      <c r="O166" s="442">
        <f>'DETAIL PREVISION BUDGET 2024'!V634</f>
        <v>0</v>
      </c>
      <c r="P166" s="747">
        <f>'DETAIL PREVISION BUDGET 2024'!W634</f>
        <v>0</v>
      </c>
      <c r="Q166" s="1"/>
    </row>
    <row r="167" spans="1:17" hidden="1" outlineLevel="1" x14ac:dyDescent="0.2">
      <c r="A167" s="1323" t="str">
        <f>'DETAIL PREVISION BUDGET 2024'!A638</f>
        <v>Challenge ANEG Vol à Voile</v>
      </c>
      <c r="B167" s="1324">
        <f>'DETAIL PREVISION BUDGET 2024'!B638</f>
        <v>0</v>
      </c>
      <c r="C167" s="423">
        <f>'DETAIL PREVISION BUDGET 2024'!D638</f>
        <v>0</v>
      </c>
      <c r="D167" s="464">
        <f>'DETAIL PREVISION BUDGET 2024'!E638</f>
        <v>0</v>
      </c>
      <c r="E167" s="442">
        <f>'DETAIL PREVISION BUDGET 2024'!G638</f>
        <v>0</v>
      </c>
      <c r="F167" s="431">
        <f>'DETAIL PREVISION BUDGET 2024'!H638</f>
        <v>0</v>
      </c>
      <c r="G167" s="442">
        <f>'DETAIL PREVISION BUDGET 2024'!J638</f>
        <v>0</v>
      </c>
      <c r="H167" s="431">
        <f>'DETAIL PREVISION BUDGET 2024'!K638</f>
        <v>0</v>
      </c>
      <c r="I167" s="442">
        <f>'DETAIL PREVISION BUDGET 2024'!M638</f>
        <v>0</v>
      </c>
      <c r="J167" s="431">
        <f>'DETAIL PREVISION BUDGET 2024'!N638</f>
        <v>0</v>
      </c>
      <c r="K167" s="442">
        <f>'DETAIL PREVISION BUDGET 2024'!P638</f>
        <v>0</v>
      </c>
      <c r="L167" s="431">
        <f>'DETAIL PREVISION BUDGET 2024'!Q638</f>
        <v>0</v>
      </c>
      <c r="M167" s="442">
        <f>'DETAIL PREVISION BUDGET 2024'!S638</f>
        <v>0</v>
      </c>
      <c r="N167" s="725">
        <f>'DETAIL PREVISION BUDGET 2024'!T638</f>
        <v>0</v>
      </c>
      <c r="O167" s="442">
        <f>'DETAIL PREVISION BUDGET 2024'!V638</f>
        <v>0</v>
      </c>
      <c r="P167" s="747">
        <f>'DETAIL PREVISION BUDGET 2024'!W638</f>
        <v>0</v>
      </c>
      <c r="Q167" s="1"/>
    </row>
    <row r="168" spans="1:17" hidden="1" outlineLevel="1" x14ac:dyDescent="0.2">
      <c r="A168" s="1323" t="str">
        <f>'DETAIL PREVISION BUDGET 2024'!A642</f>
        <v>Participations Evènements Regroupements</v>
      </c>
      <c r="B168" s="1324">
        <f>'DETAIL PREVISION BUDGET 2024'!B642</f>
        <v>0</v>
      </c>
      <c r="C168" s="423">
        <f>'DETAIL PREVISION BUDGET 2024'!D642</f>
        <v>0</v>
      </c>
      <c r="D168" s="464">
        <f>'DETAIL PREVISION BUDGET 2024'!E642</f>
        <v>0</v>
      </c>
      <c r="E168" s="442">
        <f>'DETAIL PREVISION BUDGET 2024'!G642</f>
        <v>0</v>
      </c>
      <c r="F168" s="431">
        <f>'DETAIL PREVISION BUDGET 2024'!H642</f>
        <v>0</v>
      </c>
      <c r="G168" s="442">
        <f>'DETAIL PREVISION BUDGET 2024'!J642</f>
        <v>0</v>
      </c>
      <c r="H168" s="431">
        <f>'DETAIL PREVISION BUDGET 2024'!K642</f>
        <v>0</v>
      </c>
      <c r="I168" s="442">
        <f>'DETAIL PREVISION BUDGET 2024'!M642</f>
        <v>0</v>
      </c>
      <c r="J168" s="431">
        <f>'DETAIL PREVISION BUDGET 2024'!N642</f>
        <v>0</v>
      </c>
      <c r="K168" s="442">
        <f>'DETAIL PREVISION BUDGET 2024'!P642</f>
        <v>0</v>
      </c>
      <c r="L168" s="431">
        <f>'DETAIL PREVISION BUDGET 2024'!Q642</f>
        <v>0</v>
      </c>
      <c r="M168" s="442">
        <f>'DETAIL PREVISION BUDGET 2024'!S642</f>
        <v>0</v>
      </c>
      <c r="N168" s="725">
        <f>'DETAIL PREVISION BUDGET 2024'!T642</f>
        <v>0</v>
      </c>
      <c r="O168" s="442">
        <f>'DETAIL PREVISION BUDGET 2024'!V642</f>
        <v>0</v>
      </c>
      <c r="P168" s="747">
        <f>'DETAIL PREVISION BUDGET 2024'!W642</f>
        <v>0</v>
      </c>
      <c r="Q168" s="1"/>
    </row>
    <row r="169" spans="1:17" collapsed="1" x14ac:dyDescent="0.2">
      <c r="A169" s="1330" t="str">
        <f>'DETAIL PREVISION BUDGET 2024'!A646</f>
        <v>8/ Sous total EVENEMENTS</v>
      </c>
      <c r="B169" s="1331">
        <f>'DETAIL PREVISION BUDGET 2024'!B646</f>
        <v>0</v>
      </c>
      <c r="C169" s="424">
        <f>'DETAIL PREVISION BUDGET 2024'!D646</f>
        <v>34300</v>
      </c>
      <c r="D169" s="465">
        <f>'DETAIL PREVISION BUDGET 2024'!E646</f>
        <v>0</v>
      </c>
      <c r="E169" s="443">
        <f>'DETAIL PREVISION BUDGET 2024'!G646</f>
        <v>0</v>
      </c>
      <c r="F169" s="432">
        <f>'DETAIL PREVISION BUDGET 2024'!H646</f>
        <v>26000</v>
      </c>
      <c r="G169" s="443">
        <f>'DETAIL PREVISION BUDGET 2024'!J646</f>
        <v>0</v>
      </c>
      <c r="H169" s="432">
        <f>'DETAIL PREVISION BUDGET 2024'!K646</f>
        <v>0</v>
      </c>
      <c r="I169" s="443">
        <f>'DETAIL PREVISION BUDGET 2024'!M646</f>
        <v>0</v>
      </c>
      <c r="J169" s="432">
        <f>'DETAIL PREVISION BUDGET 2024'!N646</f>
        <v>4000</v>
      </c>
      <c r="K169" s="443">
        <f>'DETAIL PREVISION BUDGET 2024'!P646</f>
        <v>0</v>
      </c>
      <c r="L169" s="432">
        <f>'DETAIL PREVISION BUDGET 2024'!Q646</f>
        <v>800</v>
      </c>
      <c r="M169" s="443">
        <f>'DETAIL PREVISION BUDGET 2024'!S646</f>
        <v>0</v>
      </c>
      <c r="N169" s="726">
        <f>'DETAIL PREVISION BUDGET 2024'!T646</f>
        <v>2500</v>
      </c>
      <c r="O169" s="443">
        <f>'DETAIL PREVISION BUDGET 2024'!V646</f>
        <v>0</v>
      </c>
      <c r="P169" s="748">
        <f>'DETAIL PREVISION BUDGET 2024'!W646</f>
        <v>1000</v>
      </c>
      <c r="Q169" s="1"/>
    </row>
    <row r="170" spans="1:17" x14ac:dyDescent="0.2">
      <c r="A170" s="1332" t="str">
        <f>'DETAIL PREVISION BUDGET 2024'!A647</f>
        <v>9/ Recettes ENTRETIEN REPARATIONS</v>
      </c>
      <c r="B170" s="1333">
        <f>'DETAIL PREVISION BUDGET 2024'!B647</f>
        <v>0</v>
      </c>
      <c r="C170" s="425"/>
      <c r="D170" s="466"/>
      <c r="E170" s="444"/>
      <c r="F170" s="433"/>
      <c r="G170" s="444"/>
      <c r="H170" s="433"/>
      <c r="I170" s="444"/>
      <c r="J170" s="433"/>
      <c r="K170" s="444"/>
      <c r="L170" s="433"/>
      <c r="M170" s="444"/>
      <c r="N170" s="718"/>
      <c r="O170" s="444"/>
      <c r="P170" s="737"/>
      <c r="Q170" s="1"/>
    </row>
    <row r="171" spans="1:17" hidden="1" outlineLevel="1" x14ac:dyDescent="0.2">
      <c r="A171" s="1334" t="str">
        <f>'DETAIL PREVISION BUDGET 2024'!A648</f>
        <v>Divers</v>
      </c>
      <c r="B171" s="1335">
        <f>'DETAIL PREVISION BUDGET 2024'!B648</f>
        <v>0</v>
      </c>
      <c r="C171" s="423">
        <f>'DETAIL PREVISION BUDGET 2024'!D648</f>
        <v>0</v>
      </c>
      <c r="D171" s="463">
        <f>'DETAIL PREVISION BUDGET 2024'!E648</f>
        <v>0</v>
      </c>
      <c r="E171" s="441">
        <f>'DETAIL PREVISION BUDGET 2024'!G648</f>
        <v>0</v>
      </c>
      <c r="F171" s="431">
        <f>'DETAIL PREVISION BUDGET 2024'!H648</f>
        <v>0</v>
      </c>
      <c r="G171" s="441">
        <f>'DETAIL PREVISION BUDGET 2024'!J648</f>
        <v>0</v>
      </c>
      <c r="H171" s="431">
        <f>'DETAIL PREVISION BUDGET 2024'!K648</f>
        <v>0</v>
      </c>
      <c r="I171" s="441">
        <f>'DETAIL PREVISION BUDGET 2024'!M648</f>
        <v>0</v>
      </c>
      <c r="J171" s="431">
        <f>'DETAIL PREVISION BUDGET 2024'!N648</f>
        <v>0</v>
      </c>
      <c r="K171" s="441">
        <f>'DETAIL PREVISION BUDGET 2024'!P648</f>
        <v>0</v>
      </c>
      <c r="L171" s="431">
        <f>'DETAIL PREVISION BUDGET 2024'!Q648</f>
        <v>0</v>
      </c>
      <c r="M171" s="441">
        <f>'DETAIL PREVISION BUDGET 2024'!S648</f>
        <v>0</v>
      </c>
      <c r="N171" s="725">
        <f>'DETAIL PREVISION BUDGET 2024'!T648</f>
        <v>0</v>
      </c>
      <c r="O171" s="441">
        <f>'DETAIL PREVISION BUDGET 2024'!V648</f>
        <v>0</v>
      </c>
      <c r="P171" s="747">
        <f>'DETAIL PREVISION BUDGET 2024'!W648</f>
        <v>0</v>
      </c>
      <c r="Q171" s="1"/>
    </row>
    <row r="172" spans="1:17" hidden="1" outlineLevel="1" x14ac:dyDescent="0.2">
      <c r="A172" s="1323" t="str">
        <f>'DETAIL PREVISION BUDGET 2024'!A652</f>
        <v>Divers 2</v>
      </c>
      <c r="B172" s="1324">
        <f>'DETAIL PREVISION BUDGET 2024'!B652</f>
        <v>0</v>
      </c>
      <c r="C172" s="423">
        <f>'DETAIL PREVISION BUDGET 2024'!D652</f>
        <v>10000</v>
      </c>
      <c r="D172" s="464">
        <f>'DETAIL PREVISION BUDGET 2024'!E652</f>
        <v>0</v>
      </c>
      <c r="E172" s="442">
        <f>'DETAIL PREVISION BUDGET 2024'!G652</f>
        <v>0</v>
      </c>
      <c r="F172" s="431">
        <f>'DETAIL PREVISION BUDGET 2024'!H652</f>
        <v>0</v>
      </c>
      <c r="G172" s="442">
        <f>'DETAIL PREVISION BUDGET 2024'!J652</f>
        <v>0</v>
      </c>
      <c r="H172" s="431">
        <f>'DETAIL PREVISION BUDGET 2024'!K652</f>
        <v>0</v>
      </c>
      <c r="I172" s="442">
        <f>'DETAIL PREVISION BUDGET 2024'!M652</f>
        <v>0</v>
      </c>
      <c r="J172" s="431">
        <f>'DETAIL PREVISION BUDGET 2024'!N652</f>
        <v>0</v>
      </c>
      <c r="K172" s="442">
        <f>'DETAIL PREVISION BUDGET 2024'!P652</f>
        <v>0</v>
      </c>
      <c r="L172" s="431">
        <f>'DETAIL PREVISION BUDGET 2024'!Q652</f>
        <v>0</v>
      </c>
      <c r="M172" s="442">
        <f>'DETAIL PREVISION BUDGET 2024'!S652</f>
        <v>0</v>
      </c>
      <c r="N172" s="725">
        <f>'DETAIL PREVISION BUDGET 2024'!T652</f>
        <v>10000</v>
      </c>
      <c r="O172" s="442">
        <f>'DETAIL PREVISION BUDGET 2024'!V652</f>
        <v>0</v>
      </c>
      <c r="P172" s="747">
        <f>'DETAIL PREVISION BUDGET 2024'!W652</f>
        <v>0</v>
      </c>
      <c r="Q172" s="1"/>
    </row>
    <row r="173" spans="1:17" hidden="1" outlineLevel="1" x14ac:dyDescent="0.2">
      <c r="A173" s="1323" t="str">
        <f>'DETAIL PREVISION BUDGET 2024'!A656</f>
        <v>Divers 3</v>
      </c>
      <c r="B173" s="1324">
        <f>'DETAIL PREVISION BUDGET 2024'!B656</f>
        <v>0</v>
      </c>
      <c r="C173" s="423">
        <f>'DETAIL PREVISION BUDGET 2024'!D656</f>
        <v>0</v>
      </c>
      <c r="D173" s="464">
        <f>'DETAIL PREVISION BUDGET 2024'!E656</f>
        <v>0</v>
      </c>
      <c r="E173" s="442">
        <f>'DETAIL PREVISION BUDGET 2024'!G656</f>
        <v>0</v>
      </c>
      <c r="F173" s="431">
        <f>'DETAIL PREVISION BUDGET 2024'!H656</f>
        <v>0</v>
      </c>
      <c r="G173" s="442">
        <f>'DETAIL PREVISION BUDGET 2024'!J656</f>
        <v>0</v>
      </c>
      <c r="H173" s="431">
        <f>'DETAIL PREVISION BUDGET 2024'!K656</f>
        <v>0</v>
      </c>
      <c r="I173" s="442">
        <f>'DETAIL PREVISION BUDGET 2024'!M656</f>
        <v>0</v>
      </c>
      <c r="J173" s="431">
        <f>'DETAIL PREVISION BUDGET 2024'!N656</f>
        <v>0</v>
      </c>
      <c r="K173" s="442">
        <f>'DETAIL PREVISION BUDGET 2024'!P656</f>
        <v>0</v>
      </c>
      <c r="L173" s="431">
        <f>'DETAIL PREVISION BUDGET 2024'!Q656</f>
        <v>0</v>
      </c>
      <c r="M173" s="442">
        <f>'DETAIL PREVISION BUDGET 2024'!S656</f>
        <v>0</v>
      </c>
      <c r="N173" s="725">
        <f>'DETAIL PREVISION BUDGET 2024'!T656</f>
        <v>0</v>
      </c>
      <c r="O173" s="442">
        <f>'DETAIL PREVISION BUDGET 2024'!V656</f>
        <v>0</v>
      </c>
      <c r="P173" s="747">
        <f>'DETAIL PREVISION BUDGET 2024'!W656</f>
        <v>0</v>
      </c>
      <c r="Q173" s="1"/>
    </row>
    <row r="174" spans="1:17" collapsed="1" x14ac:dyDescent="0.2">
      <c r="A174" s="1330" t="str">
        <f>'DETAIL PREVISION BUDGET 2024'!A661</f>
        <v>9/ Sous total ENTRETIEN REPARATIONS</v>
      </c>
      <c r="B174" s="1331">
        <f>'DETAIL PREVISION BUDGET 2024'!B661</f>
        <v>0</v>
      </c>
      <c r="C174" s="424">
        <f>'DETAIL PREVISION BUDGET 2024'!D661</f>
        <v>10000</v>
      </c>
      <c r="D174" s="465">
        <f>'DETAIL PREVISION BUDGET 2024'!E661</f>
        <v>0</v>
      </c>
      <c r="E174" s="443">
        <f>'DETAIL PREVISION BUDGET 2024'!G661</f>
        <v>0</v>
      </c>
      <c r="F174" s="432">
        <f>'DETAIL PREVISION BUDGET 2024'!H661</f>
        <v>0</v>
      </c>
      <c r="G174" s="443">
        <f>'DETAIL PREVISION BUDGET 2024'!J661</f>
        <v>0</v>
      </c>
      <c r="H174" s="432">
        <f>'DETAIL PREVISION BUDGET 2024'!K661</f>
        <v>0</v>
      </c>
      <c r="I174" s="443">
        <f>'DETAIL PREVISION BUDGET 2024'!M661</f>
        <v>0</v>
      </c>
      <c r="J174" s="432">
        <f>'DETAIL PREVISION BUDGET 2024'!N661</f>
        <v>0</v>
      </c>
      <c r="K174" s="443">
        <f>'DETAIL PREVISION BUDGET 2024'!P661</f>
        <v>0</v>
      </c>
      <c r="L174" s="432">
        <f>'DETAIL PREVISION BUDGET 2024'!Q661</f>
        <v>0</v>
      </c>
      <c r="M174" s="443">
        <f>'DETAIL PREVISION BUDGET 2024'!S661</f>
        <v>0</v>
      </c>
      <c r="N174" s="726">
        <f>'DETAIL PREVISION BUDGET 2024'!T661</f>
        <v>10000</v>
      </c>
      <c r="O174" s="443">
        <f>'DETAIL PREVISION BUDGET 2024'!V661</f>
        <v>0</v>
      </c>
      <c r="P174" s="748">
        <f>'DETAIL PREVISION BUDGET 2024'!W661</f>
        <v>0</v>
      </c>
      <c r="Q174" s="1"/>
    </row>
    <row r="175" spans="1:17" x14ac:dyDescent="0.2">
      <c r="A175" s="1332" t="str">
        <f>'DETAIL PREVISION BUDGET 2024'!A662</f>
        <v>10/ Recettes  de PARTENARIAT CCAS</v>
      </c>
      <c r="B175" s="1333">
        <f>'DETAIL PREVISION BUDGET 2024'!B662</f>
        <v>0</v>
      </c>
      <c r="C175" s="425"/>
      <c r="D175" s="466"/>
      <c r="E175" s="444"/>
      <c r="F175" s="433"/>
      <c r="G175" s="444"/>
      <c r="H175" s="433"/>
      <c r="I175" s="444"/>
      <c r="J175" s="433"/>
      <c r="K175" s="444"/>
      <c r="L175" s="433"/>
      <c r="M175" s="444"/>
      <c r="N175" s="718"/>
      <c r="O175" s="444"/>
      <c r="P175" s="737"/>
      <c r="Q175" s="1"/>
    </row>
    <row r="176" spans="1:17" hidden="1" outlineLevel="1" x14ac:dyDescent="0.2">
      <c r="A176" s="1323" t="str">
        <f>'DETAIL PREVISION BUDGET 2024'!A663</f>
        <v>Stages pour les Institutions CCAS</v>
      </c>
      <c r="B176" s="1324">
        <f>'DETAIL PREVISION BUDGET 2024'!B663</f>
        <v>0</v>
      </c>
      <c r="C176" s="423">
        <f>'DETAIL PREVISION BUDGET 2024'!D663</f>
        <v>500</v>
      </c>
      <c r="D176" s="464">
        <f>'DETAIL PREVISION BUDGET 2024'!E663</f>
        <v>0</v>
      </c>
      <c r="E176" s="442">
        <f>'DETAIL PREVISION BUDGET 2024'!G663</f>
        <v>0</v>
      </c>
      <c r="F176" s="431">
        <f>'DETAIL PREVISION BUDGET 2024'!H663</f>
        <v>0</v>
      </c>
      <c r="G176" s="442">
        <f>'DETAIL PREVISION BUDGET 2024'!J663</f>
        <v>0</v>
      </c>
      <c r="H176" s="431">
        <f>'DETAIL PREVISION BUDGET 2024'!K663</f>
        <v>500</v>
      </c>
      <c r="I176" s="442">
        <f>'DETAIL PREVISION BUDGET 2024'!M663</f>
        <v>0</v>
      </c>
      <c r="J176" s="431">
        <f>'DETAIL PREVISION BUDGET 2024'!N663</f>
        <v>0</v>
      </c>
      <c r="K176" s="442">
        <f>'DETAIL PREVISION BUDGET 2024'!P663</f>
        <v>0</v>
      </c>
      <c r="L176" s="431">
        <f>'DETAIL PREVISION BUDGET 2024'!Q663</f>
        <v>0</v>
      </c>
      <c r="M176" s="442">
        <f>'DETAIL PREVISION BUDGET 2024'!S663</f>
        <v>0</v>
      </c>
      <c r="N176" s="725">
        <f>'DETAIL PREVISION BUDGET 2024'!T663</f>
        <v>0</v>
      </c>
      <c r="O176" s="442">
        <f>'DETAIL PREVISION BUDGET 2024'!V663</f>
        <v>0</v>
      </c>
      <c r="P176" s="747">
        <f>'DETAIL PREVISION BUDGET 2024'!W663</f>
        <v>0</v>
      </c>
      <c r="Q176" s="1"/>
    </row>
    <row r="177" spans="1:17" hidden="1" outlineLevel="1" x14ac:dyDescent="0.2">
      <c r="A177" s="1323" t="str">
        <f>'DETAIL PREVISION BUDGET 2024'!A667</f>
        <v>Actions et Convoyages CCAS Corse</v>
      </c>
      <c r="B177" s="1324">
        <f>'DETAIL PREVISION BUDGET 2024'!B667</f>
        <v>0</v>
      </c>
      <c r="C177" s="423">
        <f>'DETAIL PREVISION BUDGET 2024'!D667</f>
        <v>0</v>
      </c>
      <c r="D177" s="464">
        <f>'DETAIL PREVISION BUDGET 2024'!E667</f>
        <v>0</v>
      </c>
      <c r="E177" s="442">
        <f>'DETAIL PREVISION BUDGET 2024'!G667</f>
        <v>0</v>
      </c>
      <c r="F177" s="431">
        <f>'DETAIL PREVISION BUDGET 2024'!H667</f>
        <v>0</v>
      </c>
      <c r="G177" s="442">
        <f>'DETAIL PREVISION BUDGET 2024'!J667</f>
        <v>0</v>
      </c>
      <c r="H177" s="431">
        <f>'DETAIL PREVISION BUDGET 2024'!K667</f>
        <v>0</v>
      </c>
      <c r="I177" s="442">
        <f>'DETAIL PREVISION BUDGET 2024'!M667</f>
        <v>0</v>
      </c>
      <c r="J177" s="431">
        <f>'DETAIL PREVISION BUDGET 2024'!N667</f>
        <v>0</v>
      </c>
      <c r="K177" s="442">
        <f>'DETAIL PREVISION BUDGET 2024'!P667</f>
        <v>0</v>
      </c>
      <c r="L177" s="431">
        <f>'DETAIL PREVISION BUDGET 2024'!Q667</f>
        <v>0</v>
      </c>
      <c r="M177" s="442">
        <f>'DETAIL PREVISION BUDGET 2024'!S667</f>
        <v>0</v>
      </c>
      <c r="N177" s="725">
        <f>'DETAIL PREVISION BUDGET 2024'!T667</f>
        <v>0</v>
      </c>
      <c r="O177" s="442">
        <f>'DETAIL PREVISION BUDGET 2024'!V667</f>
        <v>0</v>
      </c>
      <c r="P177" s="747">
        <f>'DETAIL PREVISION BUDGET 2024'!W667</f>
        <v>0</v>
      </c>
      <c r="Q177" s="1"/>
    </row>
    <row r="178" spans="1:17" hidden="1" outlineLevel="1" x14ac:dyDescent="0.2">
      <c r="A178" s="1323" t="str">
        <f>'DETAIL PREVISION BUDGET 2024'!A671</f>
        <v>Actions vers CCAS ou CMCAS - Convoyages</v>
      </c>
      <c r="B178" s="1324">
        <f>'DETAIL PREVISION BUDGET 2024'!B671</f>
        <v>0</v>
      </c>
      <c r="C178" s="423">
        <f>'DETAIL PREVISION BUDGET 2024'!D671</f>
        <v>0</v>
      </c>
      <c r="D178" s="464">
        <f>'DETAIL PREVISION BUDGET 2024'!E671</f>
        <v>0</v>
      </c>
      <c r="E178" s="442">
        <f>'DETAIL PREVISION BUDGET 2024'!G671</f>
        <v>0</v>
      </c>
      <c r="F178" s="431">
        <f>'DETAIL PREVISION BUDGET 2024'!H671</f>
        <v>0</v>
      </c>
      <c r="G178" s="442">
        <f>'DETAIL PREVISION BUDGET 2024'!J671</f>
        <v>0</v>
      </c>
      <c r="H178" s="431">
        <f>'DETAIL PREVISION BUDGET 2024'!K671</f>
        <v>0</v>
      </c>
      <c r="I178" s="442">
        <f>'DETAIL PREVISION BUDGET 2024'!M671</f>
        <v>0</v>
      </c>
      <c r="J178" s="431">
        <f>'DETAIL PREVISION BUDGET 2024'!N671</f>
        <v>0</v>
      </c>
      <c r="K178" s="442">
        <f>'DETAIL PREVISION BUDGET 2024'!P671</f>
        <v>0</v>
      </c>
      <c r="L178" s="431">
        <f>'DETAIL PREVISION BUDGET 2024'!Q671</f>
        <v>0</v>
      </c>
      <c r="M178" s="442">
        <f>'DETAIL PREVISION BUDGET 2024'!S671</f>
        <v>0</v>
      </c>
      <c r="N178" s="725">
        <f>'DETAIL PREVISION BUDGET 2024'!T671</f>
        <v>0</v>
      </c>
      <c r="O178" s="442">
        <f>'DETAIL PREVISION BUDGET 2024'!V671</f>
        <v>0</v>
      </c>
      <c r="P178" s="747">
        <f>'DETAIL PREVISION BUDGET 2024'!W671</f>
        <v>0</v>
      </c>
      <c r="Q178" s="1"/>
    </row>
    <row r="179" spans="1:17" hidden="1" outlineLevel="1" x14ac:dyDescent="0.2">
      <c r="A179" s="1323" t="str">
        <f>'DETAIL PREVISION BUDGET 2024'!A677</f>
        <v>Actions avec CMCAS (Stages décentralisés)</v>
      </c>
      <c r="B179" s="1324">
        <f>'DETAIL PREVISION BUDGET 2024'!B677</f>
        <v>0</v>
      </c>
      <c r="C179" s="423">
        <f>'DETAIL PREVISION BUDGET 2024'!D677</f>
        <v>4200</v>
      </c>
      <c r="D179" s="464">
        <f>'DETAIL PREVISION BUDGET 2024'!E677</f>
        <v>0</v>
      </c>
      <c r="E179" s="442">
        <f>'DETAIL PREVISION BUDGET 2024'!G677</f>
        <v>0</v>
      </c>
      <c r="F179" s="431">
        <f>'DETAIL PREVISION BUDGET 2024'!H677</f>
        <v>0</v>
      </c>
      <c r="G179" s="442">
        <f>'DETAIL PREVISION BUDGET 2024'!J677</f>
        <v>0</v>
      </c>
      <c r="H179" s="431">
        <f>'DETAIL PREVISION BUDGET 2024'!K677</f>
        <v>0</v>
      </c>
      <c r="I179" s="442">
        <f>'DETAIL PREVISION BUDGET 2024'!M677</f>
        <v>0</v>
      </c>
      <c r="J179" s="431">
        <f>'DETAIL PREVISION BUDGET 2024'!N677</f>
        <v>4200</v>
      </c>
      <c r="K179" s="442">
        <f>'DETAIL PREVISION BUDGET 2024'!P677</f>
        <v>0</v>
      </c>
      <c r="L179" s="431">
        <f>'DETAIL PREVISION BUDGET 2024'!Q677</f>
        <v>0</v>
      </c>
      <c r="M179" s="442">
        <f>'DETAIL PREVISION BUDGET 2024'!S677</f>
        <v>0</v>
      </c>
      <c r="N179" s="725">
        <f>'DETAIL PREVISION BUDGET 2024'!T677</f>
        <v>0</v>
      </c>
      <c r="O179" s="442">
        <f>'DETAIL PREVISION BUDGET 2024'!V677</f>
        <v>0</v>
      </c>
      <c r="P179" s="747">
        <f>'DETAIL PREVISION BUDGET 2024'!W677</f>
        <v>0</v>
      </c>
      <c r="Q179" s="1"/>
    </row>
    <row r="180" spans="1:17" ht="17" collapsed="1" thickBot="1" x14ac:dyDescent="0.25">
      <c r="A180" s="1325" t="str">
        <f>'DETAIL PREVISION BUDGET 2024'!A685</f>
        <v>10/ Sous total PARTENARIAT CCAS</v>
      </c>
      <c r="B180" s="1326">
        <f>'DETAIL PREVISION BUDGET 2024'!B685</f>
        <v>0</v>
      </c>
      <c r="C180" s="428">
        <f>'DETAIL PREVISION BUDGET 2024'!D685</f>
        <v>4700</v>
      </c>
      <c r="D180" s="467">
        <f>'DETAIL PREVISION BUDGET 2024'!E685</f>
        <v>0</v>
      </c>
      <c r="E180" s="445">
        <f>'DETAIL PREVISION BUDGET 2024'!G685</f>
        <v>0</v>
      </c>
      <c r="F180" s="436">
        <f>'DETAIL PREVISION BUDGET 2024'!H685</f>
        <v>0</v>
      </c>
      <c r="G180" s="445">
        <f>'DETAIL PREVISION BUDGET 2024'!J685</f>
        <v>0</v>
      </c>
      <c r="H180" s="436">
        <f>'DETAIL PREVISION BUDGET 2024'!K685</f>
        <v>500</v>
      </c>
      <c r="I180" s="445">
        <f>'DETAIL PREVISION BUDGET 2024'!M685</f>
        <v>0</v>
      </c>
      <c r="J180" s="436">
        <f>'DETAIL PREVISION BUDGET 2024'!N685</f>
        <v>4200</v>
      </c>
      <c r="K180" s="445">
        <f>'DETAIL PREVISION BUDGET 2024'!P685</f>
        <v>0</v>
      </c>
      <c r="L180" s="436">
        <f>'DETAIL PREVISION BUDGET 2024'!Q685</f>
        <v>0</v>
      </c>
      <c r="M180" s="445">
        <f>'DETAIL PREVISION BUDGET 2024'!S685</f>
        <v>0</v>
      </c>
      <c r="N180" s="729">
        <f>'DETAIL PREVISION BUDGET 2024'!T685</f>
        <v>0</v>
      </c>
      <c r="O180" s="445">
        <f>'DETAIL PREVISION BUDGET 2024'!V685</f>
        <v>0</v>
      </c>
      <c r="P180" s="751">
        <f>'DETAIL PREVISION BUDGET 2024'!W685</f>
        <v>0</v>
      </c>
      <c r="Q180" s="1"/>
    </row>
    <row r="181" spans="1:17" ht="17" thickBot="1" x14ac:dyDescent="0.25">
      <c r="A181" s="3"/>
      <c r="B181" s="3"/>
      <c r="C181" s="429"/>
      <c r="D181" s="468"/>
      <c r="E181" s="446"/>
      <c r="F181" s="437"/>
      <c r="G181" s="446"/>
      <c r="H181" s="437"/>
      <c r="I181" s="446"/>
      <c r="J181" s="437"/>
      <c r="K181" s="446"/>
      <c r="L181" s="437"/>
      <c r="M181" s="446"/>
      <c r="N181" s="730"/>
      <c r="O181" s="446"/>
      <c r="P181" s="752"/>
      <c r="Q181" s="1"/>
    </row>
    <row r="182" spans="1:17" ht="21" thickBot="1" x14ac:dyDescent="0.25">
      <c r="A182" s="1327" t="str">
        <f>'DETAIL PREVISION BUDGET 2024'!A687</f>
        <v>TOTAL RECETTES (b)</v>
      </c>
      <c r="B182" s="1328">
        <f>'DETAIL PREVISION BUDGET 2024'!B687</f>
        <v>0</v>
      </c>
      <c r="C182" s="430">
        <f>'DETAIL PREVISION BUDGET 2024'!D687</f>
        <v>414300</v>
      </c>
      <c r="D182" s="469">
        <f>'DETAIL PREVISION BUDGET 2024'!E687</f>
        <v>0</v>
      </c>
      <c r="E182" s="447">
        <f>'DETAIL PREVISION BUDGET 2024'!G687</f>
        <v>0</v>
      </c>
      <c r="F182" s="438">
        <f>'DETAIL PREVISION BUDGET 2024'!H687</f>
        <v>130500</v>
      </c>
      <c r="G182" s="447">
        <f>'DETAIL PREVISION BUDGET 2024'!J687</f>
        <v>0</v>
      </c>
      <c r="H182" s="438">
        <f>'DETAIL PREVISION BUDGET 2024'!K687</f>
        <v>20000</v>
      </c>
      <c r="I182" s="447">
        <f>'DETAIL PREVISION BUDGET 2024'!M687</f>
        <v>0</v>
      </c>
      <c r="J182" s="438">
        <f>'DETAIL PREVISION BUDGET 2024'!N687</f>
        <v>77100</v>
      </c>
      <c r="K182" s="447">
        <f>'DETAIL PREVISION BUDGET 2024'!P687</f>
        <v>0</v>
      </c>
      <c r="L182" s="438">
        <f>'DETAIL PREVISION BUDGET 2024'!Q687</f>
        <v>28700</v>
      </c>
      <c r="M182" s="447">
        <f>'DETAIL PREVISION BUDGET 2024'!S687</f>
        <v>0</v>
      </c>
      <c r="N182" s="731">
        <f>'DETAIL PREVISION BUDGET 2024'!T687</f>
        <v>117500</v>
      </c>
      <c r="O182" s="447">
        <f>'DETAIL PREVISION BUDGET 2024'!V687</f>
        <v>0</v>
      </c>
      <c r="P182" s="753">
        <f>'DETAIL PREVISION BUDGET 2024'!W687</f>
        <v>40500</v>
      </c>
      <c r="Q182" s="1"/>
    </row>
    <row r="183" spans="1:17" ht="21" thickTop="1" x14ac:dyDescent="0.2">
      <c r="A183" s="2"/>
      <c r="B183" s="12"/>
      <c r="C183" s="15"/>
      <c r="D183" s="176"/>
      <c r="E183" s="13"/>
      <c r="F183" s="13"/>
      <c r="G183" s="13"/>
      <c r="H183" s="13"/>
      <c r="I183" s="13"/>
      <c r="J183" s="13"/>
      <c r="K183" s="10"/>
      <c r="L183" s="10"/>
      <c r="M183" s="1"/>
      <c r="N183" s="1"/>
      <c r="O183" s="1"/>
      <c r="P183" s="1"/>
      <c r="Q183" s="1"/>
    </row>
    <row r="184" spans="1:17" ht="20" x14ac:dyDescent="0.2">
      <c r="A184" s="144"/>
      <c r="B184" s="145" t="str">
        <f>'DETAIL PREVISION BUDGET 2024'!B697</f>
        <v>PREVISION DOTATION CCAS 2024</v>
      </c>
      <c r="C184" s="189"/>
      <c r="D184" s="189"/>
      <c r="E184" s="189"/>
      <c r="F184" s="189"/>
      <c r="G184" s="146"/>
      <c r="H184" s="146"/>
      <c r="I184" s="146"/>
      <c r="J184" s="146"/>
      <c r="K184" s="147"/>
      <c r="L184" s="147"/>
      <c r="M184" s="144"/>
      <c r="N184" s="144"/>
      <c r="O184" s="144"/>
      <c r="P184" s="144"/>
      <c r="Q184" s="1"/>
    </row>
    <row r="185" spans="1:17" ht="20" x14ac:dyDescent="0.2">
      <c r="A185" s="1"/>
      <c r="B185" s="12"/>
      <c r="C185" s="13"/>
      <c r="D185" s="176"/>
      <c r="E185" s="13"/>
      <c r="F185" s="13"/>
      <c r="G185" s="13"/>
      <c r="H185" s="13"/>
      <c r="I185" s="13"/>
      <c r="J185" s="13"/>
      <c r="K185" s="10"/>
      <c r="L185" s="10"/>
      <c r="M185" s="1"/>
      <c r="N185" s="1"/>
      <c r="O185" s="1"/>
      <c r="P185" s="1"/>
      <c r="Q185" s="1"/>
    </row>
    <row r="186" spans="1:17" ht="20" x14ac:dyDescent="0.2">
      <c r="A186" s="1"/>
      <c r="B186" s="12"/>
      <c r="C186" s="148" t="str">
        <f>'DETAIL PREVISION BUDGET 2024'!D699</f>
        <v>Trimestre 1</v>
      </c>
      <c r="D186" s="177" t="str">
        <f>'DETAIL PREVISION BUDGET 2024'!E699</f>
        <v>Trimestre 2</v>
      </c>
      <c r="E186" s="148" t="str">
        <f>'DETAIL PREVISION BUDGET 2024'!F699</f>
        <v>Trimestre 3</v>
      </c>
      <c r="F186" s="148" t="str">
        <f>'DETAIL PREVISION BUDGET 2024'!G699</f>
        <v>Trimestre 4</v>
      </c>
      <c r="G186" s="149" t="str">
        <f>'DETAIL PREVISION BUDGET 2024'!H699</f>
        <v>Total</v>
      </c>
      <c r="H186" s="13"/>
      <c r="I186" s="13"/>
      <c r="J186" s="13"/>
      <c r="K186" s="10"/>
      <c r="L186" s="10"/>
      <c r="M186" s="1"/>
      <c r="N186" s="1"/>
      <c r="O186" s="1"/>
      <c r="P186" s="1"/>
      <c r="Q186" s="1"/>
    </row>
    <row r="187" spans="1:17" ht="18" x14ac:dyDescent="0.2">
      <c r="A187" s="1"/>
      <c r="B187" s="150" t="str">
        <f>'DETAIL PREVISION BUDGET 2024'!B700</f>
        <v>Dotation Versée</v>
      </c>
      <c r="C187" s="151">
        <f>'DETAIL PREVISION BUDGET 2024'!D700</f>
        <v>0</v>
      </c>
      <c r="D187" s="178">
        <f>'DETAIL PREVISION BUDGET 2024'!E700</f>
        <v>0</v>
      </c>
      <c r="E187" s="151">
        <f>'DETAIL PREVISION BUDGET 2024'!F700</f>
        <v>0</v>
      </c>
      <c r="F187" s="151">
        <f>'DETAIL PREVISION BUDGET 2024'!G700</f>
        <v>0</v>
      </c>
      <c r="G187" s="151">
        <f>'DETAIL PREVISION BUDGET 2024'!H700</f>
        <v>0</v>
      </c>
      <c r="H187" s="10"/>
      <c r="I187" s="13"/>
      <c r="J187" s="13"/>
      <c r="K187" s="10"/>
      <c r="L187" s="10"/>
      <c r="M187" s="1"/>
      <c r="N187" s="1"/>
      <c r="O187" s="1"/>
      <c r="P187" s="1"/>
      <c r="Q187" s="1"/>
    </row>
    <row r="188" spans="1:17" ht="18" x14ac:dyDescent="0.2">
      <c r="A188" s="1"/>
      <c r="B188" s="152" t="str">
        <f>'DETAIL PREVISION BUDGET 2024'!B701</f>
        <v>Dotation Previsionnelle</v>
      </c>
      <c r="C188" s="153">
        <f>G188/4</f>
        <v>57500</v>
      </c>
      <c r="D188" s="153">
        <f>C188</f>
        <v>57500</v>
      </c>
      <c r="E188" s="153">
        <f>C188</f>
        <v>57500</v>
      </c>
      <c r="F188" s="153">
        <f>C188</f>
        <v>57500</v>
      </c>
      <c r="G188" s="154">
        <v>230000</v>
      </c>
      <c r="H188" s="470"/>
      <c r="I188" s="13"/>
      <c r="J188" s="13"/>
      <c r="K188" s="10"/>
      <c r="L188" s="10"/>
      <c r="M188" s="1"/>
      <c r="N188" s="1"/>
      <c r="O188" s="1"/>
      <c r="P188" s="1"/>
      <c r="Q188" s="1"/>
    </row>
    <row r="189" spans="1:17" ht="18" x14ac:dyDescent="0.2">
      <c r="A189" s="1"/>
      <c r="B189" s="152" t="str">
        <f>'DETAIL PREVISION BUDGET 2024'!B702</f>
        <v>Delta</v>
      </c>
      <c r="C189" s="153">
        <f>'DETAIL PREVISION BUDGET 2024'!D702</f>
        <v>-50000</v>
      </c>
      <c r="D189" s="153">
        <f>'DETAIL PREVISION BUDGET 2024'!E702</f>
        <v>-50000</v>
      </c>
      <c r="E189" s="153">
        <f>'DETAIL PREVISION BUDGET 2024'!G702</f>
        <v>-50000</v>
      </c>
      <c r="F189" s="153">
        <f>'DETAIL PREVISION BUDGET 2024'!H702</f>
        <v>-200000</v>
      </c>
      <c r="G189" s="153">
        <f>'DETAIL PREVISION BUDGET 2024'!H702</f>
        <v>-200000</v>
      </c>
      <c r="H189" s="471"/>
      <c r="I189" s="13"/>
      <c r="J189" s="13"/>
      <c r="K189" s="10"/>
      <c r="L189" s="10"/>
      <c r="M189" s="1"/>
      <c r="N189" s="1"/>
      <c r="O189" s="1"/>
      <c r="P189" s="1"/>
      <c r="Q189" s="1"/>
    </row>
    <row r="190" spans="1:17" ht="20" x14ac:dyDescent="0.2">
      <c r="A190" s="1"/>
      <c r="B190" s="12"/>
      <c r="C190" s="13"/>
      <c r="D190" s="176"/>
      <c r="E190" s="13"/>
      <c r="F190" s="13"/>
      <c r="G190" s="13"/>
      <c r="H190" s="13"/>
      <c r="I190" s="13"/>
      <c r="J190" s="13"/>
      <c r="K190" s="10"/>
      <c r="L190" s="10"/>
      <c r="M190" s="1"/>
      <c r="N190" s="1"/>
      <c r="O190" s="1"/>
      <c r="P190" s="1"/>
      <c r="Q190" s="1"/>
    </row>
    <row r="191" spans="1:17" ht="25" x14ac:dyDescent="0.2">
      <c r="A191" s="1"/>
      <c r="B191" s="16" t="str">
        <f>'DETAIL PREVISION BUDGET 2024'!B704</f>
        <v>PREVISIONS BUDGETAIRES 2024</v>
      </c>
      <c r="C191" s="190"/>
      <c r="D191" s="190"/>
      <c r="E191" s="17"/>
      <c r="F191" s="17"/>
      <c r="G191" s="17"/>
      <c r="H191" s="17"/>
      <c r="I191" s="17"/>
      <c r="J191" s="17"/>
      <c r="K191" s="13"/>
      <c r="L191" s="13"/>
      <c r="M191" s="10"/>
      <c r="N191" s="10"/>
      <c r="O191" s="1"/>
      <c r="P191" s="1"/>
      <c r="Q191" s="1"/>
    </row>
    <row r="192" spans="1:17" ht="20" x14ac:dyDescent="0.2">
      <c r="A192" s="1"/>
      <c r="B192" s="12"/>
      <c r="C192" s="13"/>
      <c r="D192" s="176"/>
      <c r="E192" s="13"/>
      <c r="F192" s="13"/>
      <c r="G192" s="13"/>
      <c r="H192" s="13"/>
      <c r="I192" s="13"/>
      <c r="J192" s="13"/>
      <c r="K192" s="13"/>
      <c r="L192" s="13"/>
      <c r="M192" s="10"/>
      <c r="N192" s="10"/>
      <c r="O192" s="1"/>
      <c r="P192" s="1"/>
      <c r="Q192" s="1"/>
    </row>
    <row r="193" spans="1:17" x14ac:dyDescent="0.2">
      <c r="A193" s="1"/>
      <c r="B193" s="2"/>
      <c r="C193" s="55" t="str">
        <f>'DETAIL PREVISION BUDGET 2024'!D706</f>
        <v>PREVISION 2024</v>
      </c>
      <c r="D193" s="179" t="str">
        <f>'DETAIL PREVISION BUDGET 2024'!E706</f>
        <v>BUDGET 2024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">
      <c r="A194" s="1"/>
      <c r="B194" s="22" t="str">
        <f>'DETAIL PREVISION BUDGET 2024'!B707</f>
        <v>DEPENSES 2024</v>
      </c>
      <c r="C194" s="56">
        <f>'DETAIL PREVISION BUDGET 2024'!D707</f>
        <v>617350</v>
      </c>
      <c r="D194" s="180">
        <f>'DETAIL PREVISION BUDGET 2024'!E707</f>
        <v>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">
      <c r="A195" s="1"/>
      <c r="B195" s="23" t="str">
        <f>'DETAIL PREVISION BUDGET 2024'!B708</f>
        <v>RECETTES 2024</v>
      </c>
      <c r="C195" s="57">
        <f>'DETAIL PREVISION BUDGET 2024'!D708</f>
        <v>414300</v>
      </c>
      <c r="D195" s="181">
        <f>'DETAIL PREVISION BUDGET 2024'!E708</f>
        <v>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">
      <c r="A196" s="1"/>
      <c r="B196" s="20" t="str">
        <f>'DETAIL PREVISION BUDGET 2024'!B709</f>
        <v>RESULTAT NET</v>
      </c>
      <c r="C196" s="58">
        <f>'DETAIL PREVISION BUDGET 2024'!D709</f>
        <v>-203050</v>
      </c>
      <c r="D196" s="472">
        <f>'DETAIL PREVISION BUDGET 2024'!E709</f>
        <v>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">
      <c r="A197" s="1"/>
      <c r="B197" s="19" t="str">
        <f>'DETAIL PREVISION BUDGET 2024'!B710</f>
        <v>DOTATION CCAS 2024</v>
      </c>
      <c r="C197" s="59">
        <f>'DETAIL PREVISION BUDGET 2024'!D710</f>
        <v>200000</v>
      </c>
      <c r="D197" s="182">
        <f>'DETAIL PREVISION BUDGET 2024'!E710</f>
        <v>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">
      <c r="A198" s="1"/>
      <c r="B198" s="21" t="str">
        <f>'DETAIL PREVISION BUDGET 2024'!B711</f>
        <v>RESULTAT APRES DOTATION</v>
      </c>
      <c r="C198" s="60">
        <f>'DETAIL PREVISION BUDGET 2024'!D711</f>
        <v>-3050</v>
      </c>
      <c r="D198" s="472">
        <f>'DETAIL PREVISION BUDGET 2024'!E711</f>
        <v>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">
      <c r="A199" s="1"/>
      <c r="B199" s="24"/>
      <c r="C199" s="25"/>
      <c r="D199" s="2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</sheetData>
  <mergeCells count="176">
    <mergeCell ref="A35:B35"/>
    <mergeCell ref="A31:B31"/>
    <mergeCell ref="A32:B32"/>
    <mergeCell ref="A33:B33"/>
    <mergeCell ref="A34:B3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53:B53"/>
    <mergeCell ref="A54:B54"/>
    <mergeCell ref="A55:B55"/>
    <mergeCell ref="A56:B56"/>
    <mergeCell ref="A51:B51"/>
    <mergeCell ref="A52:B52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9:B69"/>
    <mergeCell ref="A70:B70"/>
    <mergeCell ref="A71:B71"/>
    <mergeCell ref="A72:B72"/>
    <mergeCell ref="A73:B73"/>
    <mergeCell ref="A74:B74"/>
    <mergeCell ref="A101:B101"/>
    <mergeCell ref="A102:B102"/>
    <mergeCell ref="A103:B103"/>
    <mergeCell ref="A81:B81"/>
    <mergeCell ref="A82:B82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75:B75"/>
    <mergeCell ref="A76:B76"/>
    <mergeCell ref="A104:B104"/>
    <mergeCell ref="A99:B99"/>
    <mergeCell ref="A100:B100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93:B93"/>
    <mergeCell ref="A4:B4"/>
    <mergeCell ref="A5:B5"/>
    <mergeCell ref="A6:B6"/>
    <mergeCell ref="A7:B7"/>
    <mergeCell ref="A8:B8"/>
    <mergeCell ref="A9:B9"/>
    <mergeCell ref="A10:B10"/>
    <mergeCell ref="A11:B11"/>
    <mergeCell ref="A45:B45"/>
    <mergeCell ref="A28:B28"/>
    <mergeCell ref="A29:B29"/>
    <mergeCell ref="A30:B30"/>
    <mergeCell ref="A36:B36"/>
    <mergeCell ref="A37:B37"/>
    <mergeCell ref="A38:B38"/>
    <mergeCell ref="A39:B39"/>
    <mergeCell ref="A40:B40"/>
    <mergeCell ref="A24:B24"/>
    <mergeCell ref="A25:B25"/>
    <mergeCell ref="A26:B26"/>
    <mergeCell ref="A27:B27"/>
    <mergeCell ref="A22:B22"/>
    <mergeCell ref="A23:B23"/>
    <mergeCell ref="A12:B12"/>
    <mergeCell ref="A114:B114"/>
    <mergeCell ref="A115:B115"/>
    <mergeCell ref="A116:B116"/>
    <mergeCell ref="A117:B117"/>
    <mergeCell ref="A118:B118"/>
    <mergeCell ref="A119:B119"/>
    <mergeCell ref="A105:B105"/>
    <mergeCell ref="A106:B106"/>
    <mergeCell ref="A107:B107"/>
    <mergeCell ref="A111:B111"/>
    <mergeCell ref="A112:B112"/>
    <mergeCell ref="A113:B113"/>
    <mergeCell ref="A131:B131"/>
    <mergeCell ref="A132:B132"/>
    <mergeCell ref="A133:B133"/>
    <mergeCell ref="A134:B134"/>
    <mergeCell ref="A135:B135"/>
    <mergeCell ref="A136:B136"/>
    <mergeCell ref="A120:B120"/>
    <mergeCell ref="A121:B121"/>
    <mergeCell ref="A122:B122"/>
    <mergeCell ref="A128:B128"/>
    <mergeCell ref="A129:B129"/>
    <mergeCell ref="A130:B130"/>
    <mergeCell ref="A124:B124"/>
    <mergeCell ref="A125:B125"/>
    <mergeCell ref="A126:B126"/>
    <mergeCell ref="A127:B127"/>
    <mergeCell ref="A123:B123"/>
    <mergeCell ref="A143:B143"/>
    <mergeCell ref="A144:B144"/>
    <mergeCell ref="A145:B145"/>
    <mergeCell ref="A146:B146"/>
    <mergeCell ref="A147:B147"/>
    <mergeCell ref="A137:B137"/>
    <mergeCell ref="A138:B138"/>
    <mergeCell ref="A139:B139"/>
    <mergeCell ref="A140:B140"/>
    <mergeCell ref="A141:B141"/>
    <mergeCell ref="A142:B142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77:B177"/>
    <mergeCell ref="A178:B178"/>
    <mergeCell ref="A179:B179"/>
    <mergeCell ref="A180:B180"/>
    <mergeCell ref="A182:B182"/>
    <mergeCell ref="C4:G4"/>
    <mergeCell ref="A172:B172"/>
    <mergeCell ref="A173:B173"/>
    <mergeCell ref="A174:B174"/>
    <mergeCell ref="A175:B175"/>
    <mergeCell ref="A176:B176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</mergeCells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6"/>
  <sheetViews>
    <sheetView zoomScale="80" zoomScaleNormal="8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19" sqref="Q119"/>
    </sheetView>
  </sheetViews>
  <sheetFormatPr baseColWidth="10" defaultRowHeight="16" outlineLevelRow="1" x14ac:dyDescent="0.2"/>
  <cols>
    <col min="2" max="2" width="31" customWidth="1"/>
    <col min="3" max="16" width="16.5" customWidth="1"/>
    <col min="17" max="17" width="13.5" customWidth="1"/>
  </cols>
  <sheetData>
    <row r="1" spans="1:17" ht="25" x14ac:dyDescent="0.2">
      <c r="A1" s="3"/>
      <c r="B1" s="320" t="str">
        <f>'DETAIL PREVISION BUDGET 2024'!B2</f>
        <v xml:space="preserve">PREVISION BUDGETAIRE </v>
      </c>
      <c r="C1" s="321" t="str">
        <f>'DETAIL PREVISION BUDGET 2024'!D2</f>
        <v>ANEG</v>
      </c>
      <c r="D1" s="321"/>
      <c r="E1" s="320" t="str">
        <f>'DETAIL PREVISION BUDGET 2024'!G2</f>
        <v>PREVISION DE BUDGET 2024</v>
      </c>
      <c r="F1" s="320"/>
      <c r="G1" s="320"/>
      <c r="H1" s="320"/>
      <c r="I1" s="320"/>
      <c r="J1" s="320"/>
      <c r="K1" s="320"/>
      <c r="L1" s="320"/>
      <c r="M1" s="323"/>
      <c r="N1" s="323"/>
      <c r="O1" s="322"/>
      <c r="P1" s="322"/>
      <c r="Q1" s="1"/>
    </row>
    <row r="2" spans="1:17" ht="18" x14ac:dyDescent="0.2">
      <c r="A2" s="3"/>
      <c r="B2" s="3"/>
      <c r="C2" s="3"/>
      <c r="D2" s="4">
        <f>'DETAIL PREVISION BUDGET 2024'!D3</f>
        <v>45195</v>
      </c>
      <c r="E2" s="3"/>
      <c r="F2" s="3"/>
      <c r="G2" s="3"/>
      <c r="H2" s="3"/>
      <c r="I2" s="3"/>
      <c r="J2" s="3"/>
      <c r="K2" s="3"/>
      <c r="L2" s="3"/>
      <c r="M2" s="5"/>
      <c r="N2" s="5"/>
      <c r="O2" s="3"/>
      <c r="P2" s="3"/>
      <c r="Q2" s="1"/>
    </row>
    <row r="3" spans="1:17" x14ac:dyDescent="0.2">
      <c r="A3" s="61"/>
      <c r="B3" s="61"/>
      <c r="C3" s="3" t="str">
        <f>'DETAIL PREVISION BUDGET 2024'!B4</f>
        <v xml:space="preserve">Nature du Budget : </v>
      </c>
      <c r="D3" s="18" t="str">
        <f>'DETAIL PREVISION BUDGET 2024'!D4</f>
        <v>ANEG - Projet de Budget 2024 - V0</v>
      </c>
      <c r="E3" s="62"/>
      <c r="F3" s="62"/>
      <c r="G3" s="62"/>
      <c r="H3" s="62"/>
      <c r="I3" s="62"/>
      <c r="J3" s="62"/>
      <c r="K3" s="62"/>
      <c r="L3" s="62"/>
      <c r="M3" s="14"/>
      <c r="N3" s="14"/>
      <c r="O3" s="61"/>
      <c r="P3" s="61"/>
      <c r="Q3" s="326"/>
    </row>
    <row r="4" spans="1:17" ht="22" customHeight="1" thickBot="1" x14ac:dyDescent="0.25">
      <c r="A4" s="1350"/>
      <c r="B4" s="1350"/>
      <c r="C4" s="1329" t="str">
        <f>'DETAIL PREVISION BUDGET 2024'!D5</f>
        <v>Projet de Budget 2024</v>
      </c>
      <c r="D4" s="1329"/>
      <c r="E4" s="1329"/>
      <c r="F4" s="1329"/>
      <c r="G4" s="1329"/>
      <c r="H4" s="318"/>
      <c r="I4" s="318"/>
      <c r="J4" s="318"/>
      <c r="K4" s="319"/>
      <c r="L4" s="319"/>
      <c r="M4" s="3"/>
      <c r="N4" s="3"/>
      <c r="O4" s="29"/>
      <c r="P4" s="3"/>
      <c r="Q4" s="1"/>
    </row>
    <row r="5" spans="1:17" ht="29" thickTop="1" x14ac:dyDescent="0.2">
      <c r="A5" s="1351"/>
      <c r="B5" s="1352"/>
      <c r="C5" s="461" t="s">
        <v>723</v>
      </c>
      <c r="D5" s="1155" t="s">
        <v>739</v>
      </c>
      <c r="E5" s="1135" t="s">
        <v>733</v>
      </c>
      <c r="F5" s="317" t="str">
        <f>'DETAIL PREVISION BUDGET 2024'!H7</f>
        <v>Prévision
2024</v>
      </c>
      <c r="G5" s="350" t="s">
        <v>734</v>
      </c>
      <c r="H5" s="317" t="str">
        <f>'DETAIL PREVISION BUDGET 2024'!K7</f>
        <v>Prévision
2024</v>
      </c>
      <c r="I5" s="350" t="s">
        <v>735</v>
      </c>
      <c r="J5" s="317" t="str">
        <f>'DETAIL PREVISION BUDGET 2024'!N7</f>
        <v>Prévision
2024</v>
      </c>
      <c r="K5" s="350" t="s">
        <v>736</v>
      </c>
      <c r="L5" s="317" t="str">
        <f>'DETAIL PREVISION BUDGET 2024'!Q7</f>
        <v>Prévisio
2024</v>
      </c>
      <c r="M5" s="350" t="s">
        <v>737</v>
      </c>
      <c r="N5" s="713" t="str">
        <f>'DETAIL PREVISION BUDGET 2024'!T7</f>
        <v>Prévision
2024</v>
      </c>
      <c r="O5" s="350" t="s">
        <v>738</v>
      </c>
      <c r="P5" s="732" t="str">
        <f>'DETAIL PREVISION BUDGET 2024'!W7</f>
        <v>Prévision
2024</v>
      </c>
      <c r="Q5" s="1"/>
    </row>
    <row r="6" spans="1:17" x14ac:dyDescent="0.2">
      <c r="A6" s="1353" t="str">
        <f>'DETAIL PREVISION BUDGET 2024'!A8</f>
        <v xml:space="preserve"> 1 / GESTION</v>
      </c>
      <c r="B6" s="1354">
        <f>'DETAIL PREVISION BUDGET 2024'!B8</f>
        <v>0</v>
      </c>
      <c r="C6" s="449"/>
      <c r="D6" s="1156"/>
      <c r="E6" s="1136"/>
      <c r="F6" s="187"/>
      <c r="G6" s="186"/>
      <c r="H6" s="187"/>
      <c r="I6" s="186"/>
      <c r="J6" s="187"/>
      <c r="K6" s="186"/>
      <c r="L6" s="187"/>
      <c r="M6" s="186"/>
      <c r="N6" s="714"/>
      <c r="O6" s="186"/>
      <c r="P6" s="733"/>
      <c r="Q6" s="1"/>
    </row>
    <row r="7" spans="1:17" hidden="1" outlineLevel="1" x14ac:dyDescent="0.2">
      <c r="A7" s="1355" t="str">
        <f>'DETAIL PREVISION BUDGET 2024'!A9</f>
        <v>Secrétariat / affranchissements</v>
      </c>
      <c r="B7" s="1356">
        <f>'DETAIL PREVISION BUDGET 2024'!B9</f>
        <v>0</v>
      </c>
      <c r="C7" s="450">
        <f>'DETAIL PREVISION BUDGET 2024'!D9</f>
        <v>2300</v>
      </c>
      <c r="D7" s="1157">
        <v>2500</v>
      </c>
      <c r="E7" s="1137">
        <v>2500</v>
      </c>
      <c r="F7" s="455">
        <f>'DETAIL PREVISION BUDGET 2024'!H9</f>
        <v>2300</v>
      </c>
      <c r="G7" s="349">
        <v>0</v>
      </c>
      <c r="H7" s="455">
        <f>'DETAIL PREVISION BUDGET 2024'!K9</f>
        <v>0</v>
      </c>
      <c r="I7" s="349">
        <v>0</v>
      </c>
      <c r="J7" s="455">
        <f>'DETAIL PREVISION BUDGET 2024'!N9</f>
        <v>0</v>
      </c>
      <c r="K7" s="349">
        <v>0</v>
      </c>
      <c r="L7" s="455">
        <f>'DETAIL PREVISION BUDGET 2024'!Q9</f>
        <v>0</v>
      </c>
      <c r="M7" s="349">
        <v>0</v>
      </c>
      <c r="N7" s="715">
        <f>'DETAIL PREVISION BUDGET 2024'!T9</f>
        <v>0</v>
      </c>
      <c r="O7" s="349">
        <v>0</v>
      </c>
      <c r="P7" s="734">
        <f>'DETAIL PREVISION BUDGET 2024'!W9</f>
        <v>0</v>
      </c>
      <c r="Q7" s="1"/>
    </row>
    <row r="8" spans="1:17" hidden="1" outlineLevel="1" x14ac:dyDescent="0.2">
      <c r="A8" s="1340" t="str">
        <f>'DETAIL PREVISION BUDGET 2024'!A17</f>
        <v>Publicité et promotion</v>
      </c>
      <c r="B8" s="1341">
        <f>'DETAIL PREVISION BUDGET 2024'!B17</f>
        <v>0</v>
      </c>
      <c r="C8" s="450">
        <f>'DETAIL PREVISION BUDGET 2024'!D17</f>
        <v>2000</v>
      </c>
      <c r="D8" s="1157">
        <v>2000</v>
      </c>
      <c r="E8" s="1137">
        <v>1000</v>
      </c>
      <c r="F8" s="455">
        <f>'DETAIL PREVISION BUDGET 2024'!H17</f>
        <v>1000</v>
      </c>
      <c r="G8" s="349">
        <v>0</v>
      </c>
      <c r="H8" s="455">
        <f>'DETAIL PREVISION BUDGET 2024'!K17</f>
        <v>0</v>
      </c>
      <c r="I8" s="349">
        <v>0</v>
      </c>
      <c r="J8" s="455">
        <f>'DETAIL PREVISION BUDGET 2024'!N17</f>
        <v>0</v>
      </c>
      <c r="K8" s="349">
        <v>1000</v>
      </c>
      <c r="L8" s="455">
        <f>'DETAIL PREVISION BUDGET 2024'!Q17</f>
        <v>1000</v>
      </c>
      <c r="M8" s="349">
        <v>0</v>
      </c>
      <c r="N8" s="715">
        <f>'DETAIL PREVISION BUDGET 2024'!T17</f>
        <v>0</v>
      </c>
      <c r="O8" s="349">
        <v>0</v>
      </c>
      <c r="P8" s="734">
        <f>'DETAIL PREVISION BUDGET 2024'!W17</f>
        <v>0</v>
      </c>
      <c r="Q8" s="1"/>
    </row>
    <row r="9" spans="1:17" hidden="1" outlineLevel="1" x14ac:dyDescent="0.2">
      <c r="A9" s="1340" t="str">
        <f>'DETAIL PREVISION BUDGET 2024'!A21</f>
        <v>Réunions du Bureau Directeur</v>
      </c>
      <c r="B9" s="1341">
        <f>'DETAIL PREVISION BUDGET 2024'!B21</f>
        <v>0</v>
      </c>
      <c r="C9" s="450">
        <f>'DETAIL PREVISION BUDGET 2024'!D21</f>
        <v>1500</v>
      </c>
      <c r="D9" s="1157">
        <v>1500</v>
      </c>
      <c r="E9" s="1137">
        <v>1500</v>
      </c>
      <c r="F9" s="455">
        <f>'DETAIL PREVISION BUDGET 2024'!H21</f>
        <v>1500</v>
      </c>
      <c r="G9" s="349">
        <v>0</v>
      </c>
      <c r="H9" s="455">
        <f>'DETAIL PREVISION BUDGET 2024'!K21</f>
        <v>0</v>
      </c>
      <c r="I9" s="349">
        <v>0</v>
      </c>
      <c r="J9" s="455">
        <f>'DETAIL PREVISION BUDGET 2024'!N21</f>
        <v>0</v>
      </c>
      <c r="K9" s="349">
        <v>0</v>
      </c>
      <c r="L9" s="455">
        <f>'DETAIL PREVISION BUDGET 2024'!Q21</f>
        <v>0</v>
      </c>
      <c r="M9" s="349">
        <v>0</v>
      </c>
      <c r="N9" s="715">
        <f>'DETAIL PREVISION BUDGET 2024'!T21</f>
        <v>0</v>
      </c>
      <c r="O9" s="349">
        <v>0</v>
      </c>
      <c r="P9" s="734">
        <f>'DETAIL PREVISION BUDGET 2024'!W21</f>
        <v>0</v>
      </c>
      <c r="Q9" s="1"/>
    </row>
    <row r="10" spans="1:17" hidden="1" outlineLevel="1" x14ac:dyDescent="0.2">
      <c r="A10" s="1340" t="str">
        <f>'DETAIL PREVISION BUDGET 2024'!A25</f>
        <v xml:space="preserve">Réunions de Bureau </v>
      </c>
      <c r="B10" s="1341">
        <f>'DETAIL PREVISION BUDGET 2024'!B25</f>
        <v>0</v>
      </c>
      <c r="C10" s="450">
        <f>'DETAIL PREVISION BUDGET 2024'!D25</f>
        <v>0</v>
      </c>
      <c r="D10" s="1157">
        <v>0</v>
      </c>
      <c r="E10" s="1137">
        <v>0</v>
      </c>
      <c r="F10" s="455">
        <f>'DETAIL PREVISION BUDGET 2024'!H25</f>
        <v>0</v>
      </c>
      <c r="G10" s="349">
        <v>0</v>
      </c>
      <c r="H10" s="455">
        <f>'DETAIL PREVISION BUDGET 2024'!K25</f>
        <v>0</v>
      </c>
      <c r="I10" s="349">
        <v>0</v>
      </c>
      <c r="J10" s="455">
        <f>'DETAIL PREVISION BUDGET 2024'!N25</f>
        <v>0</v>
      </c>
      <c r="K10" s="349">
        <v>0</v>
      </c>
      <c r="L10" s="455">
        <f>'DETAIL PREVISION BUDGET 2024'!Q25</f>
        <v>0</v>
      </c>
      <c r="M10" s="349">
        <v>0</v>
      </c>
      <c r="N10" s="715">
        <f>'DETAIL PREVISION BUDGET 2024'!T25</f>
        <v>0</v>
      </c>
      <c r="O10" s="349">
        <v>0</v>
      </c>
      <c r="P10" s="734">
        <f>'DETAIL PREVISION BUDGET 2024'!W25</f>
        <v>0</v>
      </c>
      <c r="Q10" s="1"/>
    </row>
    <row r="11" spans="1:17" hidden="1" outlineLevel="1" x14ac:dyDescent="0.2">
      <c r="A11" s="1340" t="str">
        <f>'DETAIL PREVISION BUDGET 2024'!A29</f>
        <v>Réunions du Comité Directeur</v>
      </c>
      <c r="B11" s="1341">
        <f>'DETAIL PREVISION BUDGET 2024'!B29</f>
        <v>0</v>
      </c>
      <c r="C11" s="450">
        <f>'DETAIL PREVISION BUDGET 2024'!D29</f>
        <v>10000</v>
      </c>
      <c r="D11" s="1157">
        <v>20000</v>
      </c>
      <c r="E11" s="1137">
        <v>20000</v>
      </c>
      <c r="F11" s="455">
        <f>'DETAIL PREVISION BUDGET 2024'!H29</f>
        <v>20000</v>
      </c>
      <c r="G11" s="349">
        <v>0</v>
      </c>
      <c r="H11" s="455">
        <f>'DETAIL PREVISION BUDGET 2024'!K29</f>
        <v>0</v>
      </c>
      <c r="I11" s="349">
        <v>0</v>
      </c>
      <c r="J11" s="455">
        <f>'DETAIL PREVISION BUDGET 2024'!N29</f>
        <v>0</v>
      </c>
      <c r="K11" s="349">
        <v>0</v>
      </c>
      <c r="L11" s="455">
        <f>'DETAIL PREVISION BUDGET 2024'!Q29</f>
        <v>0</v>
      </c>
      <c r="M11" s="349">
        <v>0</v>
      </c>
      <c r="N11" s="715">
        <f>'DETAIL PREVISION BUDGET 2024'!T29</f>
        <v>0</v>
      </c>
      <c r="O11" s="349">
        <v>0</v>
      </c>
      <c r="P11" s="734">
        <f>'DETAIL PREVISION BUDGET 2024'!W29</f>
        <v>0</v>
      </c>
      <c r="Q11" s="1"/>
    </row>
    <row r="12" spans="1:17" hidden="1" outlineLevel="1" x14ac:dyDescent="0.2">
      <c r="A12" s="1340" t="str">
        <f>'DETAIL PREVISION BUDGET 2024'!A33</f>
        <v>Réunions des CommissionsTechniques</v>
      </c>
      <c r="B12" s="1341">
        <f>'DETAIL PREVISION BUDGET 2024'!B33</f>
        <v>0</v>
      </c>
      <c r="C12" s="450">
        <f>'DETAIL PREVISION BUDGET 2024'!D33</f>
        <v>8500</v>
      </c>
      <c r="D12" s="1157">
        <v>8500</v>
      </c>
      <c r="E12" s="1137">
        <v>1500</v>
      </c>
      <c r="F12" s="455">
        <f>'DETAIL PREVISION BUDGET 2024'!H33</f>
        <v>1500</v>
      </c>
      <c r="G12" s="349">
        <v>1300</v>
      </c>
      <c r="H12" s="455">
        <f>'DETAIL PREVISION BUDGET 2024'!K33</f>
        <v>1300</v>
      </c>
      <c r="I12" s="349">
        <v>1200</v>
      </c>
      <c r="J12" s="455">
        <f>'DETAIL PREVISION BUDGET 2024'!N33</f>
        <v>1200</v>
      </c>
      <c r="K12" s="349">
        <v>1000</v>
      </c>
      <c r="L12" s="455">
        <f>'DETAIL PREVISION BUDGET 2024'!Q33</f>
        <v>1000</v>
      </c>
      <c r="M12" s="349">
        <v>2500</v>
      </c>
      <c r="N12" s="715">
        <f>'DETAIL PREVISION BUDGET 2024'!T33</f>
        <v>2500</v>
      </c>
      <c r="O12" s="349">
        <v>1000</v>
      </c>
      <c r="P12" s="734">
        <f>'DETAIL PREVISION BUDGET 2024'!W33</f>
        <v>1000</v>
      </c>
      <c r="Q12" s="1"/>
    </row>
    <row r="13" spans="1:17" hidden="1" outlineLevel="1" x14ac:dyDescent="0.2">
      <c r="A13" s="1340" t="str">
        <f>'DETAIL PREVISION BUDGET 2024'!A42</f>
        <v>Réunion Contrôle Financier</v>
      </c>
      <c r="B13" s="1341">
        <f>'DETAIL PREVISION BUDGET 2024'!B42</f>
        <v>0</v>
      </c>
      <c r="C13" s="450">
        <f>'DETAIL PREVISION BUDGET 2024'!D42</f>
        <v>2000</v>
      </c>
      <c r="D13" s="1157">
        <v>1000</v>
      </c>
      <c r="E13" s="1137">
        <v>1000</v>
      </c>
      <c r="F13" s="455">
        <f>'DETAIL PREVISION BUDGET 2024'!H42</f>
        <v>2000</v>
      </c>
      <c r="G13" s="349">
        <v>0</v>
      </c>
      <c r="H13" s="455">
        <f>'DETAIL PREVISION BUDGET 2024'!K42</f>
        <v>0</v>
      </c>
      <c r="I13" s="349">
        <v>0</v>
      </c>
      <c r="J13" s="455">
        <f>'DETAIL PREVISION BUDGET 2024'!N42</f>
        <v>0</v>
      </c>
      <c r="K13" s="349">
        <v>0</v>
      </c>
      <c r="L13" s="455">
        <f>'DETAIL PREVISION BUDGET 2024'!Q42</f>
        <v>0</v>
      </c>
      <c r="M13" s="349">
        <v>0</v>
      </c>
      <c r="N13" s="715">
        <f>'DETAIL PREVISION BUDGET 2024'!T42</f>
        <v>0</v>
      </c>
      <c r="O13" s="349">
        <v>0</v>
      </c>
      <c r="P13" s="734">
        <f>'DETAIL PREVISION BUDGET 2024'!W42</f>
        <v>0</v>
      </c>
      <c r="Q13" s="1"/>
    </row>
    <row r="14" spans="1:17" hidden="1" outlineLevel="1" x14ac:dyDescent="0.2">
      <c r="A14" s="1340" t="str">
        <f>'DETAIL PREVISION BUDGET 2024'!A46</f>
        <v>Réunion des Présidents de SSA</v>
      </c>
      <c r="B14" s="1341">
        <f>'DETAIL PREVISION BUDGET 2024'!B46</f>
        <v>0</v>
      </c>
      <c r="C14" s="450">
        <f>'DETAIL PREVISION BUDGET 2024'!D46</f>
        <v>7500</v>
      </c>
      <c r="D14" s="1157">
        <v>7500</v>
      </c>
      <c r="E14" s="1137">
        <v>7500</v>
      </c>
      <c r="F14" s="455">
        <f>'DETAIL PREVISION BUDGET 2024'!H46</f>
        <v>7500</v>
      </c>
      <c r="G14" s="349">
        <v>0</v>
      </c>
      <c r="H14" s="455">
        <f>'DETAIL PREVISION BUDGET 2024'!K46</f>
        <v>0</v>
      </c>
      <c r="I14" s="349">
        <v>0</v>
      </c>
      <c r="J14" s="455">
        <f>'DETAIL PREVISION BUDGET 2024'!N46</f>
        <v>0</v>
      </c>
      <c r="K14" s="349">
        <v>0</v>
      </c>
      <c r="L14" s="455">
        <f>'DETAIL PREVISION BUDGET 2024'!Q46</f>
        <v>0</v>
      </c>
      <c r="M14" s="349">
        <v>0</v>
      </c>
      <c r="N14" s="715">
        <f>'DETAIL PREVISION BUDGET 2024'!T46</f>
        <v>0</v>
      </c>
      <c r="O14" s="349">
        <v>0</v>
      </c>
      <c r="P14" s="734">
        <f>'DETAIL PREVISION BUDGET 2024'!W46</f>
        <v>0</v>
      </c>
      <c r="Q14" s="1"/>
    </row>
    <row r="15" spans="1:17" hidden="1" outlineLevel="1" x14ac:dyDescent="0.2">
      <c r="A15" s="1340" t="str">
        <f>'DETAIL PREVISION BUDGET 2024'!A50</f>
        <v>Frais de missions particulières</v>
      </c>
      <c r="B15" s="1341">
        <f>'DETAIL PREVISION BUDGET 2024'!B50</f>
        <v>0</v>
      </c>
      <c r="C15" s="450">
        <f>'DETAIL PREVISION BUDGET 2024'!D50</f>
        <v>6000</v>
      </c>
      <c r="D15" s="1157">
        <v>6000</v>
      </c>
      <c r="E15" s="1137">
        <v>4500</v>
      </c>
      <c r="F15" s="455">
        <f>'DETAIL PREVISION BUDGET 2024'!H50</f>
        <v>5500</v>
      </c>
      <c r="G15" s="349">
        <v>0</v>
      </c>
      <c r="H15" s="455">
        <f>'DETAIL PREVISION BUDGET 2024'!K50</f>
        <v>0</v>
      </c>
      <c r="I15" s="349">
        <v>500</v>
      </c>
      <c r="J15" s="455">
        <f>'DETAIL PREVISION BUDGET 2024'!N50</f>
        <v>500</v>
      </c>
      <c r="K15" s="349">
        <v>0</v>
      </c>
      <c r="L15" s="455">
        <f>'DETAIL PREVISION BUDGET 2024'!Q50</f>
        <v>0</v>
      </c>
      <c r="M15" s="349">
        <v>1000</v>
      </c>
      <c r="N15" s="715">
        <f>'DETAIL PREVISION BUDGET 2024'!T50</f>
        <v>1000</v>
      </c>
      <c r="O15" s="349">
        <v>0</v>
      </c>
      <c r="P15" s="734">
        <f>'DETAIL PREVISION BUDGET 2024'!W50</f>
        <v>0</v>
      </c>
      <c r="Q15" s="1"/>
    </row>
    <row r="16" spans="1:17" hidden="1" outlineLevel="1" x14ac:dyDescent="0.2">
      <c r="A16" s="1340" t="str">
        <f>'DETAIL PREVISION BUDGET 2024'!A57</f>
        <v xml:space="preserve">Cotisations à organismes extérieurs </v>
      </c>
      <c r="B16" s="1341">
        <f>'DETAIL PREVISION BUDGET 2024'!B57</f>
        <v>0</v>
      </c>
      <c r="C16" s="450">
        <f>'DETAIL PREVISION BUDGET 2024'!D57</f>
        <v>750</v>
      </c>
      <c r="D16" s="1157">
        <v>550</v>
      </c>
      <c r="E16" s="1137">
        <v>0</v>
      </c>
      <c r="F16" s="455">
        <f>'DETAIL PREVISION BUDGET 2024'!H57</f>
        <v>0</v>
      </c>
      <c r="G16" s="349">
        <v>100</v>
      </c>
      <c r="H16" s="455">
        <f>'DETAIL PREVISION BUDGET 2024'!K57</f>
        <v>100</v>
      </c>
      <c r="I16" s="349">
        <v>100</v>
      </c>
      <c r="J16" s="455">
        <f>'DETAIL PREVISION BUDGET 2024'!N57</f>
        <v>100</v>
      </c>
      <c r="K16" s="349">
        <v>0</v>
      </c>
      <c r="L16" s="455">
        <f>'DETAIL PREVISION BUDGET 2024'!Q57</f>
        <v>0</v>
      </c>
      <c r="M16" s="349">
        <v>250</v>
      </c>
      <c r="N16" s="715">
        <f>'DETAIL PREVISION BUDGET 2024'!T57</f>
        <v>250</v>
      </c>
      <c r="O16" s="349">
        <v>100</v>
      </c>
      <c r="P16" s="734">
        <f>'DETAIL PREVISION BUDGET 2024'!W57</f>
        <v>150</v>
      </c>
      <c r="Q16" s="1"/>
    </row>
    <row r="17" spans="1:17" hidden="1" outlineLevel="1" x14ac:dyDescent="0.2">
      <c r="A17" s="1340" t="str">
        <f>'DETAIL PREVISION BUDGET 2024'!A67</f>
        <v>Licences Fédérations</v>
      </c>
      <c r="B17" s="1341">
        <f>'DETAIL PREVISION BUDGET 2024'!B67</f>
        <v>0</v>
      </c>
      <c r="C17" s="450">
        <f>'DETAIL PREVISION BUDGET 2024'!D67</f>
        <v>0</v>
      </c>
      <c r="D17" s="1157">
        <v>500</v>
      </c>
      <c r="E17" s="1137">
        <v>0</v>
      </c>
      <c r="F17" s="455">
        <f>'DETAIL PREVISION BUDGET 2024'!H67</f>
        <v>0</v>
      </c>
      <c r="G17" s="349">
        <v>500</v>
      </c>
      <c r="H17" s="455">
        <f>'DETAIL PREVISION BUDGET 2024'!K67</f>
        <v>500</v>
      </c>
      <c r="I17" s="349">
        <v>0</v>
      </c>
      <c r="J17" s="455">
        <f>'DETAIL PREVISION BUDGET 2024'!N67</f>
        <v>0</v>
      </c>
      <c r="K17" s="349">
        <v>0</v>
      </c>
      <c r="L17" s="455">
        <f>'DETAIL PREVISION BUDGET 2024'!Q67</f>
        <v>0</v>
      </c>
      <c r="M17" s="349">
        <v>0</v>
      </c>
      <c r="N17" s="715">
        <f>'DETAIL PREVISION BUDGET 2024'!T67</f>
        <v>0</v>
      </c>
      <c r="O17" s="349">
        <v>0</v>
      </c>
      <c r="P17" s="734">
        <f>'DETAIL PREVISION BUDGET 2024'!W67</f>
        <v>0</v>
      </c>
      <c r="Q17" s="1"/>
    </row>
    <row r="18" spans="1:17" hidden="1" outlineLevel="1" x14ac:dyDescent="0.2">
      <c r="A18" s="1340" t="str">
        <f>'DETAIL PREVISION BUDGET 2024'!A72</f>
        <v>Imprévus</v>
      </c>
      <c r="B18" s="1341">
        <f>'DETAIL PREVISION BUDGET 2024'!B72</f>
        <v>0</v>
      </c>
      <c r="C18" s="450">
        <f>'DETAIL PREVISION BUDGET 2024'!D72</f>
        <v>1000</v>
      </c>
      <c r="D18" s="1157">
        <v>2000</v>
      </c>
      <c r="E18" s="1137">
        <v>2000</v>
      </c>
      <c r="F18" s="455">
        <f>'DETAIL PREVISION BUDGET 2024'!H72</f>
        <v>1000</v>
      </c>
      <c r="G18" s="349">
        <v>0</v>
      </c>
      <c r="H18" s="455">
        <f>'DETAIL PREVISION BUDGET 2024'!K72</f>
        <v>0</v>
      </c>
      <c r="I18" s="349">
        <v>0</v>
      </c>
      <c r="J18" s="455">
        <f>'DETAIL PREVISION BUDGET 2024'!N72</f>
        <v>0</v>
      </c>
      <c r="K18" s="349">
        <v>0</v>
      </c>
      <c r="L18" s="455">
        <f>'DETAIL PREVISION BUDGET 2024'!Q72</f>
        <v>0</v>
      </c>
      <c r="M18" s="349">
        <v>0</v>
      </c>
      <c r="N18" s="715">
        <f>'DETAIL PREVISION BUDGET 2024'!T72</f>
        <v>0</v>
      </c>
      <c r="O18" s="349">
        <v>0</v>
      </c>
      <c r="P18" s="734">
        <f>'DETAIL PREVISION BUDGET 2024'!W72</f>
        <v>0</v>
      </c>
      <c r="Q18" s="1"/>
    </row>
    <row r="19" spans="1:17" hidden="1" outlineLevel="1" x14ac:dyDescent="0.2">
      <c r="A19" s="1340" t="str">
        <f>'DETAIL PREVISION BUDGET 2024'!A77</f>
        <v>Frais Bancaires</v>
      </c>
      <c r="B19" s="1341">
        <f>'DETAIL PREVISION BUDGET 2024'!B77</f>
        <v>0</v>
      </c>
      <c r="C19" s="450">
        <f>'DETAIL PREVISION BUDGET 2024'!D77</f>
        <v>1000</v>
      </c>
      <c r="D19" s="1157">
        <v>1000</v>
      </c>
      <c r="E19" s="1137">
        <v>1000</v>
      </c>
      <c r="F19" s="455">
        <f>'DETAIL PREVISION BUDGET 2024'!H77</f>
        <v>1000</v>
      </c>
      <c r="G19" s="349">
        <v>0</v>
      </c>
      <c r="H19" s="455">
        <f>'DETAIL PREVISION BUDGET 2024'!K77</f>
        <v>0</v>
      </c>
      <c r="I19" s="349">
        <v>0</v>
      </c>
      <c r="J19" s="455">
        <f>'DETAIL PREVISION BUDGET 2024'!N77</f>
        <v>0</v>
      </c>
      <c r="K19" s="349">
        <v>0</v>
      </c>
      <c r="L19" s="455">
        <f>'DETAIL PREVISION BUDGET 2024'!Q77</f>
        <v>0</v>
      </c>
      <c r="M19" s="349">
        <v>0</v>
      </c>
      <c r="N19" s="715">
        <f>'DETAIL PREVISION BUDGET 2024'!T77</f>
        <v>0</v>
      </c>
      <c r="O19" s="349">
        <v>0</v>
      </c>
      <c r="P19" s="734">
        <f>'DETAIL PREVISION BUDGET 2024'!W77</f>
        <v>0</v>
      </c>
      <c r="Q19" s="1"/>
    </row>
    <row r="20" spans="1:17" hidden="1" outlineLevel="1" x14ac:dyDescent="0.2">
      <c r="A20" s="1340" t="str">
        <f>'DETAIL PREVISION BUDGET 2024'!A84</f>
        <v>Ratrappage déficits antérieurs</v>
      </c>
      <c r="B20" s="1341">
        <f>'DETAIL PREVISION BUDGET 2024'!B84</f>
        <v>0</v>
      </c>
      <c r="C20" s="450">
        <f>'DETAIL PREVISION BUDGET 2024'!D84</f>
        <v>0</v>
      </c>
      <c r="D20" s="1157">
        <v>0</v>
      </c>
      <c r="E20" s="1137">
        <v>0</v>
      </c>
      <c r="F20" s="455">
        <f>'DETAIL PREVISION BUDGET 2024'!H84</f>
        <v>0</v>
      </c>
      <c r="G20" s="349">
        <v>0</v>
      </c>
      <c r="H20" s="455">
        <f>'DETAIL PREVISION BUDGET 2024'!K84</f>
        <v>0</v>
      </c>
      <c r="I20" s="349">
        <v>0</v>
      </c>
      <c r="J20" s="455">
        <f>'DETAIL PREVISION BUDGET 2024'!N84</f>
        <v>0</v>
      </c>
      <c r="K20" s="349">
        <v>0</v>
      </c>
      <c r="L20" s="455">
        <f>'DETAIL PREVISION BUDGET 2024'!Q84</f>
        <v>0</v>
      </c>
      <c r="M20" s="349">
        <v>0</v>
      </c>
      <c r="N20" s="715">
        <f>'DETAIL PREVISION BUDGET 2024'!T84</f>
        <v>0</v>
      </c>
      <c r="O20" s="349">
        <v>0</v>
      </c>
      <c r="P20" s="734">
        <f>'DETAIL PREVISION BUDGET 2024'!W84</f>
        <v>0</v>
      </c>
      <c r="Q20" s="1"/>
    </row>
    <row r="21" spans="1:17" hidden="1" outlineLevel="1" x14ac:dyDescent="0.2">
      <c r="A21" s="1340" t="str">
        <f>'DETAIL PREVISION BUDGET 2024'!A88</f>
        <v>Cabinet Comptable</v>
      </c>
      <c r="B21" s="1341">
        <f>'DETAIL PREVISION BUDGET 2024'!B88</f>
        <v>0</v>
      </c>
      <c r="C21" s="450">
        <f>'DETAIL PREVISION BUDGET 2024'!D88</f>
        <v>3400</v>
      </c>
      <c r="D21" s="1157">
        <v>200</v>
      </c>
      <c r="E21" s="1137">
        <v>200</v>
      </c>
      <c r="F21" s="455">
        <f>'DETAIL PREVISION BUDGET 2024'!H88</f>
        <v>3400</v>
      </c>
      <c r="G21" s="349">
        <v>0</v>
      </c>
      <c r="H21" s="455">
        <f>'DETAIL PREVISION BUDGET 2024'!K88</f>
        <v>0</v>
      </c>
      <c r="I21" s="349">
        <v>0</v>
      </c>
      <c r="J21" s="455">
        <f>'DETAIL PREVISION BUDGET 2024'!N88</f>
        <v>0</v>
      </c>
      <c r="K21" s="349">
        <v>0</v>
      </c>
      <c r="L21" s="455">
        <f>'DETAIL PREVISION BUDGET 2024'!Q88</f>
        <v>0</v>
      </c>
      <c r="M21" s="349">
        <v>0</v>
      </c>
      <c r="N21" s="715">
        <f>'DETAIL PREVISION BUDGET 2024'!T88</f>
        <v>0</v>
      </c>
      <c r="O21" s="349">
        <v>0</v>
      </c>
      <c r="P21" s="734">
        <f>'DETAIL PREVISION BUDGET 2024'!W88</f>
        <v>0</v>
      </c>
      <c r="Q21" s="1"/>
    </row>
    <row r="22" spans="1:17" hidden="1" outlineLevel="1" x14ac:dyDescent="0.2">
      <c r="A22" s="1340" t="str">
        <f>'DETAIL PREVISION BUDGET 2024'!A93</f>
        <v>Expertise Comptable</v>
      </c>
      <c r="B22" s="1341">
        <f>'DETAIL PREVISION BUDGET 2024'!B93</f>
        <v>0</v>
      </c>
      <c r="C22" s="450">
        <f>'DETAIL PREVISION BUDGET 2024'!D93</f>
        <v>7500</v>
      </c>
      <c r="D22" s="1157">
        <v>7000</v>
      </c>
      <c r="E22" s="1137">
        <v>7000</v>
      </c>
      <c r="F22" s="455">
        <f>'DETAIL PREVISION BUDGET 2024'!H93</f>
        <v>7500</v>
      </c>
      <c r="G22" s="349">
        <v>0</v>
      </c>
      <c r="H22" s="455">
        <f>'DETAIL PREVISION BUDGET 2024'!K93</f>
        <v>0</v>
      </c>
      <c r="I22" s="349">
        <v>0</v>
      </c>
      <c r="J22" s="455">
        <f>'DETAIL PREVISION BUDGET 2024'!N93</f>
        <v>0</v>
      </c>
      <c r="K22" s="349">
        <v>0</v>
      </c>
      <c r="L22" s="455">
        <f>'DETAIL PREVISION BUDGET 2024'!Q93</f>
        <v>0</v>
      </c>
      <c r="M22" s="349">
        <v>0</v>
      </c>
      <c r="N22" s="715">
        <f>'DETAIL PREVISION BUDGET 2024'!T93</f>
        <v>0</v>
      </c>
      <c r="O22" s="349">
        <v>0</v>
      </c>
      <c r="P22" s="734">
        <f>'DETAIL PREVISION BUDGET 2024'!W93</f>
        <v>0</v>
      </c>
      <c r="Q22" s="1"/>
    </row>
    <row r="23" spans="1:17" hidden="1" outlineLevel="1" x14ac:dyDescent="0.2">
      <c r="A23" s="1340" t="str">
        <f>'DETAIL PREVISION BUDGET 2024'!A97</f>
        <v>Webmaster</v>
      </c>
      <c r="B23" s="1341">
        <f>'DETAIL PREVISION BUDGET 2024'!B97</f>
        <v>0</v>
      </c>
      <c r="C23" s="450">
        <f>'DETAIL PREVISION BUDGET 2024'!D97</f>
        <v>2750</v>
      </c>
      <c r="D23" s="1157">
        <v>2500</v>
      </c>
      <c r="E23" s="1137">
        <v>2500</v>
      </c>
      <c r="F23" s="455">
        <f>'DETAIL PREVISION BUDGET 2024'!H97</f>
        <v>2500</v>
      </c>
      <c r="G23" s="349">
        <v>0</v>
      </c>
      <c r="H23" s="455">
        <f>'DETAIL PREVISION BUDGET 2024'!K97</f>
        <v>0</v>
      </c>
      <c r="I23" s="349">
        <v>0</v>
      </c>
      <c r="J23" s="455">
        <f>'DETAIL PREVISION BUDGET 2024'!N97</f>
        <v>0</v>
      </c>
      <c r="K23" s="349">
        <v>0</v>
      </c>
      <c r="L23" s="455">
        <f>'DETAIL PREVISION BUDGET 2024'!Q97</f>
        <v>0</v>
      </c>
      <c r="M23" s="349">
        <v>0</v>
      </c>
      <c r="N23" s="715">
        <f>'DETAIL PREVISION BUDGET 2024'!T97</f>
        <v>0</v>
      </c>
      <c r="O23" s="349">
        <v>0</v>
      </c>
      <c r="P23" s="734">
        <f>'DETAIL PREVISION BUDGET 2024'!W97</f>
        <v>0</v>
      </c>
      <c r="Q23" s="1"/>
    </row>
    <row r="24" spans="1:17" hidden="1" outlineLevel="1" x14ac:dyDescent="0.2">
      <c r="A24" s="1340" t="str">
        <f>'DETAIL PREVISION BUDGET 2024'!A102</f>
        <v>Secrétariat Occasionnel</v>
      </c>
      <c r="B24" s="1341">
        <f>'DETAIL PREVISION BUDGET 2024'!B102</f>
        <v>0</v>
      </c>
      <c r="C24" s="450">
        <f>'DETAIL PREVISION BUDGET 2024'!D102</f>
        <v>0</v>
      </c>
      <c r="D24" s="1157">
        <v>0</v>
      </c>
      <c r="E24" s="1137">
        <v>0</v>
      </c>
      <c r="F24" s="455">
        <f>'DETAIL PREVISION BUDGET 2024'!H102</f>
        <v>0</v>
      </c>
      <c r="G24" s="349">
        <v>0</v>
      </c>
      <c r="H24" s="455">
        <f>'DETAIL PREVISION BUDGET 2024'!K102</f>
        <v>0</v>
      </c>
      <c r="I24" s="349">
        <v>0</v>
      </c>
      <c r="J24" s="455">
        <f>'DETAIL PREVISION BUDGET 2024'!N102</f>
        <v>0</v>
      </c>
      <c r="K24" s="349">
        <v>0</v>
      </c>
      <c r="L24" s="455">
        <f>'DETAIL PREVISION BUDGET 2024'!Q102</f>
        <v>0</v>
      </c>
      <c r="M24" s="349">
        <v>0</v>
      </c>
      <c r="N24" s="715">
        <f>'DETAIL PREVISION BUDGET 2024'!T102</f>
        <v>0</v>
      </c>
      <c r="O24" s="349">
        <v>0</v>
      </c>
      <c r="P24" s="734">
        <f>'DETAIL PREVISION BUDGET 2024'!W102</f>
        <v>0</v>
      </c>
      <c r="Q24" s="1"/>
    </row>
    <row r="25" spans="1:17" hidden="1" outlineLevel="1" x14ac:dyDescent="0.2">
      <c r="A25" s="1340" t="str">
        <f>'DETAIL PREVISION BUDGET 2024'!A106</f>
        <v>Justice</v>
      </c>
      <c r="B25" s="1341">
        <f>'DETAIL PREVISION BUDGET 2024'!B106</f>
        <v>0</v>
      </c>
      <c r="C25" s="451">
        <f>'DETAIL PREVISION BUDGET 2024'!D106</f>
        <v>0</v>
      </c>
      <c r="D25" s="1157">
        <v>0</v>
      </c>
      <c r="E25" s="1138">
        <v>0</v>
      </c>
      <c r="F25" s="456">
        <f>'DETAIL PREVISION BUDGET 2024'!H106</f>
        <v>0</v>
      </c>
      <c r="G25" s="348">
        <v>0</v>
      </c>
      <c r="H25" s="456">
        <f>'DETAIL PREVISION BUDGET 2024'!K106</f>
        <v>0</v>
      </c>
      <c r="I25" s="348">
        <v>0</v>
      </c>
      <c r="J25" s="456">
        <f>'DETAIL PREVISION BUDGET 2024'!N106</f>
        <v>0</v>
      </c>
      <c r="K25" s="348">
        <v>0</v>
      </c>
      <c r="L25" s="456">
        <f>'DETAIL PREVISION BUDGET 2024'!Q106</f>
        <v>0</v>
      </c>
      <c r="M25" s="348">
        <v>0</v>
      </c>
      <c r="N25" s="716">
        <f>'DETAIL PREVISION BUDGET 2024'!T106</f>
        <v>0</v>
      </c>
      <c r="O25" s="348">
        <v>0</v>
      </c>
      <c r="P25" s="735">
        <f>'DETAIL PREVISION BUDGET 2024'!W106</f>
        <v>0</v>
      </c>
      <c r="Q25" s="1"/>
    </row>
    <row r="26" spans="1:17" hidden="1" outlineLevel="1" x14ac:dyDescent="0.2">
      <c r="A26" s="1340" t="str">
        <f>'DETAIL PREVISION BUDGET 2024'!A110</f>
        <v>Autres Charges de Gestion Courante</v>
      </c>
      <c r="B26" s="1341">
        <f>'DETAIL PREVISION BUDGET 2024'!B110</f>
        <v>0</v>
      </c>
      <c r="C26" s="451">
        <f>'DETAIL PREVISION BUDGET 2024'!D110</f>
        <v>0</v>
      </c>
      <c r="D26" s="1158">
        <v>0</v>
      </c>
      <c r="E26" s="1138">
        <v>0</v>
      </c>
      <c r="F26" s="456">
        <f>'DETAIL PREVISION BUDGET 2024'!H110</f>
        <v>0</v>
      </c>
      <c r="G26" s="348">
        <v>0</v>
      </c>
      <c r="H26" s="456">
        <f>'DETAIL PREVISION BUDGET 2024'!K110</f>
        <v>0</v>
      </c>
      <c r="I26" s="348">
        <v>0</v>
      </c>
      <c r="J26" s="456">
        <f>'DETAIL PREVISION BUDGET 2024'!N110</f>
        <v>0</v>
      </c>
      <c r="K26" s="348">
        <v>0</v>
      </c>
      <c r="L26" s="456">
        <f>'DETAIL PREVISION BUDGET 2024'!Q110</f>
        <v>0</v>
      </c>
      <c r="M26" s="348">
        <v>0</v>
      </c>
      <c r="N26" s="716">
        <f>'DETAIL PREVISION BUDGET 2024'!T110</f>
        <v>0</v>
      </c>
      <c r="O26" s="348">
        <v>0</v>
      </c>
      <c r="P26" s="735">
        <f>'DETAIL PREVISION BUDGET 2024'!W110</f>
        <v>0</v>
      </c>
      <c r="Q26" s="1"/>
    </row>
    <row r="27" spans="1:17" collapsed="1" x14ac:dyDescent="0.2">
      <c r="A27" s="1359" t="str">
        <f>'DETAIL PREVISION BUDGET 2024'!A116</f>
        <v>1/ Sous total GESTION</v>
      </c>
      <c r="B27" s="1360">
        <f>'DETAIL PREVISION BUDGET 2024'!B116</f>
        <v>0</v>
      </c>
      <c r="C27" s="452">
        <f>'DETAIL PREVISION BUDGET 2024'!D116</f>
        <v>56200</v>
      </c>
      <c r="D27" s="1159">
        <v>62750</v>
      </c>
      <c r="E27" s="1139">
        <v>52200</v>
      </c>
      <c r="F27" s="457">
        <f>'DETAIL PREVISION BUDGET 2024'!H116</f>
        <v>56700</v>
      </c>
      <c r="G27" s="105">
        <v>1900</v>
      </c>
      <c r="H27" s="457">
        <f>'DETAIL PREVISION BUDGET 2024'!K116</f>
        <v>1900</v>
      </c>
      <c r="I27" s="105">
        <v>1800</v>
      </c>
      <c r="J27" s="457">
        <f>'DETAIL PREVISION BUDGET 2024'!N116</f>
        <v>1800</v>
      </c>
      <c r="K27" s="105">
        <v>2000</v>
      </c>
      <c r="L27" s="457">
        <f>'DETAIL PREVISION BUDGET 2024'!Q116</f>
        <v>2000</v>
      </c>
      <c r="M27" s="105">
        <v>3750</v>
      </c>
      <c r="N27" s="717">
        <f>'DETAIL PREVISION BUDGET 2024'!T116</f>
        <v>3750</v>
      </c>
      <c r="O27" s="105">
        <v>1100</v>
      </c>
      <c r="P27" s="736">
        <f>'DETAIL PREVISION BUDGET 2024'!W116</f>
        <v>1150</v>
      </c>
      <c r="Q27" s="1"/>
    </row>
    <row r="28" spans="1:17" x14ac:dyDescent="0.2">
      <c r="A28" s="1353" t="str">
        <f>'DETAIL PREVISION BUDGET 2024'!A117:B117</f>
        <v xml:space="preserve"> 2 / ASSURANCES</v>
      </c>
      <c r="B28" s="1333">
        <f>'DETAIL PREVISION BUDGET 2024'!B117</f>
        <v>0</v>
      </c>
      <c r="C28" s="707"/>
      <c r="D28" s="1160"/>
      <c r="E28" s="1140"/>
      <c r="F28" s="433"/>
      <c r="G28" s="708"/>
      <c r="H28" s="433"/>
      <c r="I28" s="708"/>
      <c r="J28" s="433"/>
      <c r="K28" s="708"/>
      <c r="L28" s="433"/>
      <c r="M28" s="708"/>
      <c r="N28" s="718"/>
      <c r="O28" s="708"/>
      <c r="P28" s="737"/>
      <c r="Q28" s="1"/>
    </row>
    <row r="29" spans="1:17" hidden="1" outlineLevel="1" x14ac:dyDescent="0.2">
      <c r="A29" s="1361" t="str">
        <f>'DETAIL PREVISION BUDGET 2024'!A118</f>
        <v>Primes d'Assurances</v>
      </c>
      <c r="B29" s="1362">
        <f>'DETAIL PREVISION BUDGET 2024'!B118</f>
        <v>0</v>
      </c>
      <c r="C29" s="450" t="e">
        <f>'DETAIL PREVISION BUDGET 2024'!D118:E118</f>
        <v>#VALUE!</v>
      </c>
      <c r="D29" s="1157">
        <v>65800</v>
      </c>
      <c r="E29" s="1137">
        <v>10000</v>
      </c>
      <c r="F29" s="455">
        <f>'DETAIL PREVISION BUDGET 2024'!H118</f>
        <v>10000</v>
      </c>
      <c r="G29" s="349">
        <f>'DETAIL PREVISION BUDGET 2024'!J118</f>
        <v>0</v>
      </c>
      <c r="H29" s="455">
        <f>'DETAIL PREVISION BUDGET 2024'!K118</f>
        <v>0</v>
      </c>
      <c r="I29" s="349">
        <v>800</v>
      </c>
      <c r="J29" s="455">
        <f>'DETAIL PREVISION BUDGET 2024'!N118</f>
        <v>800</v>
      </c>
      <c r="K29" s="349">
        <f>'DETAIL PREVISION BUDGET 2024'!P118</f>
        <v>0</v>
      </c>
      <c r="L29" s="455">
        <f>'DETAIL PREVISION BUDGET 2024'!Q118</f>
        <v>0</v>
      </c>
      <c r="M29" s="349">
        <v>55000</v>
      </c>
      <c r="N29" s="715">
        <f>'DETAIL PREVISION BUDGET 2024'!T118</f>
        <v>55000</v>
      </c>
      <c r="O29" s="349">
        <v>0</v>
      </c>
      <c r="P29" s="734">
        <f>'DETAIL PREVISION BUDGET 2024'!W118</f>
        <v>0</v>
      </c>
      <c r="Q29" s="1"/>
    </row>
    <row r="30" spans="1:17" hidden="1" outlineLevel="1" x14ac:dyDescent="0.2">
      <c r="A30" s="1361" t="str">
        <f>'DETAIL PREVISION BUDGET 2024'!A123</f>
        <v>FONDS COMMUN VV</v>
      </c>
      <c r="B30" s="1362">
        <f>'DETAIL PREVISION BUDGET 2024'!B119</f>
        <v>0</v>
      </c>
      <c r="C30" s="450">
        <f>'DETAIL PREVISION BUDGET 2024'!D123</f>
        <v>13000</v>
      </c>
      <c r="D30" s="1157">
        <v>13000</v>
      </c>
      <c r="E30" s="1137">
        <v>0</v>
      </c>
      <c r="F30" s="455">
        <f>'DETAIL PREVISION BUDGET 2024'!H123</f>
        <v>0</v>
      </c>
      <c r="G30" s="349">
        <f>'DETAIL PREVISION BUDGET 2024'!J123</f>
        <v>0</v>
      </c>
      <c r="H30" s="455">
        <f>'DETAIL PREVISION BUDGET 2024'!K123</f>
        <v>0</v>
      </c>
      <c r="I30" s="349">
        <v>0</v>
      </c>
      <c r="J30" s="455">
        <f>'DETAIL PREVISION BUDGET 2024'!N123</f>
        <v>0</v>
      </c>
      <c r="K30" s="349">
        <f>'DETAIL PREVISION BUDGET 2024'!P123</f>
        <v>0</v>
      </c>
      <c r="L30" s="455">
        <f>'DETAIL PREVISION BUDGET 2024'!Q123</f>
        <v>0</v>
      </c>
      <c r="M30" s="349">
        <v>0</v>
      </c>
      <c r="N30" s="715">
        <f>'DETAIL PREVISION BUDGET 2024'!T123</f>
        <v>0</v>
      </c>
      <c r="O30" s="349">
        <v>13000</v>
      </c>
      <c r="P30" s="734">
        <f>'DETAIL PREVISION BUDGET 2024'!W123</f>
        <v>13000</v>
      </c>
      <c r="Q30" s="1"/>
    </row>
    <row r="31" spans="1:17" hidden="1" outlineLevel="1" x14ac:dyDescent="0.2">
      <c r="A31" s="1361" t="str">
        <f>'DETAIL PREVISION BUDGET 2024'!A127</f>
        <v>ANEPVV</v>
      </c>
      <c r="B31" s="1362" t="str">
        <f>'DETAIL PREVISION BUDGET 2024'!B120</f>
        <v>Primes d'assurance</v>
      </c>
      <c r="C31" s="450">
        <f>'DETAIL PREVISION BUDGET 2024'!D127</f>
        <v>17500</v>
      </c>
      <c r="D31" s="1157">
        <v>17500</v>
      </c>
      <c r="E31" s="1137">
        <v>0</v>
      </c>
      <c r="F31" s="455">
        <f>'DETAIL PREVISION BUDGET 2024'!H127</f>
        <v>0</v>
      </c>
      <c r="G31" s="349">
        <f>'DETAIL PREVISION BUDGET 2024'!J127</f>
        <v>0</v>
      </c>
      <c r="H31" s="455">
        <f>'DETAIL PREVISION BUDGET 2024'!K127</f>
        <v>0</v>
      </c>
      <c r="I31" s="349">
        <v>0</v>
      </c>
      <c r="J31" s="455">
        <f>'DETAIL PREVISION BUDGET 2024'!N127</f>
        <v>0</v>
      </c>
      <c r="K31" s="349">
        <f>'DETAIL PREVISION BUDGET 2024'!P127</f>
        <v>0</v>
      </c>
      <c r="L31" s="455">
        <f>'DETAIL PREVISION BUDGET 2024'!Q127</f>
        <v>0</v>
      </c>
      <c r="M31" s="349">
        <v>0</v>
      </c>
      <c r="N31" s="715">
        <f>'DETAIL PREVISION BUDGET 2024'!T127</f>
        <v>0</v>
      </c>
      <c r="O31" s="349">
        <v>17500</v>
      </c>
      <c r="P31" s="734">
        <f>'DETAIL PREVISION BUDGET 2024'!W127</f>
        <v>17500</v>
      </c>
      <c r="Q31" s="1"/>
    </row>
    <row r="32" spans="1:17" collapsed="1" x14ac:dyDescent="0.2">
      <c r="A32" s="1357" t="str">
        <f>'DETAIL PREVISION BUDGET 2024'!A131:B131</f>
        <v>2/ Sous total ASSURANCES</v>
      </c>
      <c r="B32" s="1358"/>
      <c r="C32" s="452">
        <f>'DETAIL PREVISION BUDGET 2024'!D131</f>
        <v>96400</v>
      </c>
      <c r="D32" s="1159">
        <v>96300</v>
      </c>
      <c r="E32" s="1139">
        <v>10000</v>
      </c>
      <c r="F32" s="457">
        <f>'DETAIL PREVISION BUDGET 2024'!H131</f>
        <v>10000</v>
      </c>
      <c r="G32" s="105">
        <f>'DETAIL PREVISION BUDGET 2024'!J131</f>
        <v>0</v>
      </c>
      <c r="H32" s="457">
        <f>'DETAIL PREVISION BUDGET 2024'!K131</f>
        <v>0</v>
      </c>
      <c r="I32" s="105">
        <v>800</v>
      </c>
      <c r="J32" s="457">
        <f>'DETAIL PREVISION BUDGET 2024'!N131</f>
        <v>800</v>
      </c>
      <c r="K32" s="105">
        <f>'DETAIL PREVISION BUDGET 2024'!P131</f>
        <v>0</v>
      </c>
      <c r="L32" s="457">
        <f>'DETAIL PREVISION BUDGET 2024'!Q131</f>
        <v>0</v>
      </c>
      <c r="M32" s="105">
        <v>55000</v>
      </c>
      <c r="N32" s="717">
        <f>'DETAIL PREVISION BUDGET 2024'!T131</f>
        <v>55000</v>
      </c>
      <c r="O32" s="105">
        <v>30500</v>
      </c>
      <c r="P32" s="736">
        <f>'DETAIL PREVISION BUDGET 2024'!W131</f>
        <v>30500</v>
      </c>
      <c r="Q32" s="1"/>
    </row>
    <row r="33" spans="1:17" x14ac:dyDescent="0.2">
      <c r="A33" s="1353" t="str">
        <f>'DETAIL PREVISION BUDGET 2024'!A132</f>
        <v>3 / STAGES</v>
      </c>
      <c r="B33" s="1333">
        <f>'DETAIL PREVISION BUDGET 2024'!B132</f>
        <v>0</v>
      </c>
      <c r="C33" s="707"/>
      <c r="D33" s="1160"/>
      <c r="E33" s="1140"/>
      <c r="F33" s="433"/>
      <c r="G33" s="708"/>
      <c r="H33" s="433"/>
      <c r="I33" s="708"/>
      <c r="J33" s="433"/>
      <c r="K33" s="708"/>
      <c r="L33" s="433"/>
      <c r="M33" s="708"/>
      <c r="N33" s="718"/>
      <c r="O33" s="708"/>
      <c r="P33" s="737"/>
      <c r="Q33" s="1"/>
    </row>
    <row r="34" spans="1:17" hidden="1" outlineLevel="1" x14ac:dyDescent="0.2">
      <c r="A34" s="1361" t="str">
        <f>'DETAIL PREVISION BUDGET 2024'!A133</f>
        <v>Aéromodélisme</v>
      </c>
      <c r="B34" s="1362">
        <f>'DETAIL PREVISION BUDGET 2024'!B133</f>
        <v>0</v>
      </c>
      <c r="C34" s="450">
        <f>'DETAIL PREVISION BUDGET 2024'!D133</f>
        <v>21000</v>
      </c>
      <c r="D34" s="1157">
        <v>21000</v>
      </c>
      <c r="E34" s="1137">
        <v>0</v>
      </c>
      <c r="F34" s="455">
        <f>'DETAIL PREVISION BUDGET 2024'!H133</f>
        <v>0</v>
      </c>
      <c r="G34" s="349">
        <v>21000</v>
      </c>
      <c r="H34" s="455">
        <f>'DETAIL PREVISION BUDGET 2024'!K133</f>
        <v>21000</v>
      </c>
      <c r="I34" s="349">
        <v>0</v>
      </c>
      <c r="J34" s="455">
        <f>'DETAIL PREVISION BUDGET 2024'!N133</f>
        <v>0</v>
      </c>
      <c r="K34" s="349">
        <v>0</v>
      </c>
      <c r="L34" s="455">
        <f>'DETAIL PREVISION BUDGET 2024'!Q133</f>
        <v>0</v>
      </c>
      <c r="M34" s="349">
        <v>0</v>
      </c>
      <c r="N34" s="715">
        <f>'DETAIL PREVISION BUDGET 2024'!T133</f>
        <v>0</v>
      </c>
      <c r="O34" s="349">
        <v>0</v>
      </c>
      <c r="P34" s="734">
        <f>'DETAIL PREVISION BUDGET 2024'!W133</f>
        <v>0</v>
      </c>
      <c r="Q34" s="1"/>
    </row>
    <row r="35" spans="1:17" hidden="1" outlineLevel="1" x14ac:dyDescent="0.2">
      <c r="A35" s="1340" t="str">
        <f>'DETAIL PREVISION BUDGET 2024'!A139</f>
        <v>Parachutisme</v>
      </c>
      <c r="B35" s="1341">
        <f>'DETAIL PREVISION BUDGET 2024'!B139</f>
        <v>0</v>
      </c>
      <c r="C35" s="450">
        <f>'DETAIL PREVISION BUDGET 2024'!D139</f>
        <v>86000</v>
      </c>
      <c r="D35" s="1157">
        <v>82000</v>
      </c>
      <c r="E35" s="1137">
        <v>0</v>
      </c>
      <c r="F35" s="455">
        <f>'DETAIL PREVISION BUDGET 2024'!H139</f>
        <v>0</v>
      </c>
      <c r="G35" s="349">
        <v>0</v>
      </c>
      <c r="H35" s="455">
        <f>'DETAIL PREVISION BUDGET 2024'!K139</f>
        <v>0</v>
      </c>
      <c r="I35" s="349">
        <v>82000</v>
      </c>
      <c r="J35" s="455">
        <f>'DETAIL PREVISION BUDGET 2024'!N139</f>
        <v>86000</v>
      </c>
      <c r="K35" s="349">
        <v>0</v>
      </c>
      <c r="L35" s="455">
        <f>'DETAIL PREVISION BUDGET 2024'!Q139</f>
        <v>0</v>
      </c>
      <c r="M35" s="349">
        <v>0</v>
      </c>
      <c r="N35" s="715">
        <f>'DETAIL PREVISION BUDGET 2024'!T139</f>
        <v>0</v>
      </c>
      <c r="O35" s="349">
        <v>0</v>
      </c>
      <c r="P35" s="734">
        <f>'DETAIL PREVISION BUDGET 2024'!W139</f>
        <v>0</v>
      </c>
      <c r="Q35" s="1"/>
    </row>
    <row r="36" spans="1:17" hidden="1" outlineLevel="1" x14ac:dyDescent="0.2">
      <c r="A36" s="1340" t="str">
        <f>'DETAIL PREVISION BUDGET 2024'!A145</f>
        <v>Parachutisme : Souflerie</v>
      </c>
      <c r="B36" s="1341">
        <f>'DETAIL PREVISION BUDGET 2024'!B145</f>
        <v>0</v>
      </c>
      <c r="C36" s="450">
        <f>'DETAIL PREVISION BUDGET 2024'!D145</f>
        <v>0</v>
      </c>
      <c r="D36" s="1157">
        <v>0</v>
      </c>
      <c r="E36" s="1137">
        <v>0</v>
      </c>
      <c r="F36" s="455">
        <f>'DETAIL PREVISION BUDGET 2024'!H145</f>
        <v>0</v>
      </c>
      <c r="G36" s="349">
        <v>0</v>
      </c>
      <c r="H36" s="455">
        <f>'DETAIL PREVISION BUDGET 2024'!K145</f>
        <v>0</v>
      </c>
      <c r="I36" s="349">
        <v>0</v>
      </c>
      <c r="J36" s="455">
        <f>'DETAIL PREVISION BUDGET 2024'!N145</f>
        <v>0</v>
      </c>
      <c r="K36" s="349">
        <v>0</v>
      </c>
      <c r="L36" s="455">
        <f>'DETAIL PREVISION BUDGET 2024'!Q145</f>
        <v>0</v>
      </c>
      <c r="M36" s="349">
        <v>0</v>
      </c>
      <c r="N36" s="715">
        <f>'DETAIL PREVISION BUDGET 2024'!T145</f>
        <v>0</v>
      </c>
      <c r="O36" s="349">
        <v>0</v>
      </c>
      <c r="P36" s="734">
        <f>'DETAIL PREVISION BUDGET 2024'!W145</f>
        <v>0</v>
      </c>
      <c r="Q36" s="1"/>
    </row>
    <row r="37" spans="1:17" hidden="1" outlineLevel="1" x14ac:dyDescent="0.2">
      <c r="A37" s="1340" t="str">
        <f>'DETAIL PREVISION BUDGET 2024'!A149</f>
        <v>Vol Libre                Parapente</v>
      </c>
      <c r="B37" s="1341">
        <f>'DETAIL PREVISION BUDGET 2024'!B149</f>
        <v>0</v>
      </c>
      <c r="C37" s="450">
        <f>'DETAIL PREVISION BUDGET 2024'!D149</f>
        <v>35500</v>
      </c>
      <c r="D37" s="1157">
        <v>21000</v>
      </c>
      <c r="E37" s="1137">
        <v>0</v>
      </c>
      <c r="F37" s="455">
        <f>'DETAIL PREVISION BUDGET 2024'!H149</f>
        <v>0</v>
      </c>
      <c r="G37" s="349">
        <v>0</v>
      </c>
      <c r="H37" s="455">
        <f>'DETAIL PREVISION BUDGET 2024'!K149</f>
        <v>0</v>
      </c>
      <c r="I37" s="349">
        <v>0</v>
      </c>
      <c r="J37" s="455">
        <f>'DETAIL PREVISION BUDGET 2024'!N149</f>
        <v>0</v>
      </c>
      <c r="K37" s="349">
        <v>21000</v>
      </c>
      <c r="L37" s="455">
        <f>'DETAIL PREVISION BUDGET 2024'!Q149</f>
        <v>35500</v>
      </c>
      <c r="M37" s="349">
        <v>0</v>
      </c>
      <c r="N37" s="715">
        <f>'DETAIL PREVISION BUDGET 2024'!T149</f>
        <v>0</v>
      </c>
      <c r="O37" s="349">
        <v>0</v>
      </c>
      <c r="P37" s="734">
        <f>'DETAIL PREVISION BUDGET 2024'!W149</f>
        <v>0</v>
      </c>
      <c r="Q37" s="1"/>
    </row>
    <row r="38" spans="1:17" hidden="1" outlineLevel="1" x14ac:dyDescent="0.2">
      <c r="A38" s="1340" t="str">
        <f>'DETAIL PREVISION BUDGET 2024'!A155</f>
        <v>Vol Libre                Paramoteur</v>
      </c>
      <c r="B38" s="1341">
        <f>'DETAIL PREVISION BUDGET 2024'!B155</f>
        <v>0</v>
      </c>
      <c r="C38" s="450">
        <f>'DETAIL PREVISION BUDGET 2024'!D155</f>
        <v>3000</v>
      </c>
      <c r="D38" s="1157">
        <v>3000</v>
      </c>
      <c r="E38" s="1137">
        <v>0</v>
      </c>
      <c r="F38" s="455">
        <f>'DETAIL PREVISION BUDGET 2024'!H155</f>
        <v>0</v>
      </c>
      <c r="G38" s="349">
        <v>0</v>
      </c>
      <c r="H38" s="455">
        <f>'DETAIL PREVISION BUDGET 2024'!K155</f>
        <v>0</v>
      </c>
      <c r="I38" s="349">
        <v>0</v>
      </c>
      <c r="J38" s="455">
        <f>'DETAIL PREVISION BUDGET 2024'!N155</f>
        <v>0</v>
      </c>
      <c r="K38" s="349">
        <v>3000</v>
      </c>
      <c r="L38" s="455">
        <f>'DETAIL PREVISION BUDGET 2024'!Q155</f>
        <v>3000</v>
      </c>
      <c r="M38" s="349">
        <v>0</v>
      </c>
      <c r="N38" s="715">
        <f>'DETAIL PREVISION BUDGET 2024'!T155</f>
        <v>0</v>
      </c>
      <c r="O38" s="349">
        <v>0</v>
      </c>
      <c r="P38" s="734">
        <f>'DETAIL PREVISION BUDGET 2024'!W155</f>
        <v>0</v>
      </c>
      <c r="Q38" s="1"/>
    </row>
    <row r="39" spans="1:17" hidden="1" outlineLevel="1" x14ac:dyDescent="0.2">
      <c r="A39" s="1340" t="str">
        <f>'DETAIL PREVISION BUDGET 2024'!A161</f>
        <v>Vol Moteur :       Avion</v>
      </c>
      <c r="B39" s="1341">
        <f>'DETAIL PREVISION BUDGET 2024'!B161</f>
        <v>0</v>
      </c>
      <c r="C39" s="450">
        <f>'DETAIL PREVISION BUDGET 2024'!D161</f>
        <v>13000</v>
      </c>
      <c r="D39" s="1157">
        <v>12000</v>
      </c>
      <c r="E39" s="1137">
        <v>0</v>
      </c>
      <c r="F39" s="455">
        <f>'DETAIL PREVISION BUDGET 2024'!H161</f>
        <v>0</v>
      </c>
      <c r="G39" s="349">
        <v>0</v>
      </c>
      <c r="H39" s="455">
        <f>'DETAIL PREVISION BUDGET 2024'!K161</f>
        <v>0</v>
      </c>
      <c r="I39" s="349">
        <v>0</v>
      </c>
      <c r="J39" s="455">
        <f>'DETAIL PREVISION BUDGET 2024'!N161</f>
        <v>0</v>
      </c>
      <c r="K39" s="349">
        <v>0</v>
      </c>
      <c r="L39" s="455">
        <f>'DETAIL PREVISION BUDGET 2024'!Q161</f>
        <v>0</v>
      </c>
      <c r="M39" s="349">
        <v>12000</v>
      </c>
      <c r="N39" s="715">
        <f>'DETAIL PREVISION BUDGET 2024'!T161</f>
        <v>13000</v>
      </c>
      <c r="O39" s="349">
        <v>0</v>
      </c>
      <c r="P39" s="734">
        <f>'DETAIL PREVISION BUDGET 2024'!W161</f>
        <v>0</v>
      </c>
      <c r="Q39" s="1"/>
    </row>
    <row r="40" spans="1:17" hidden="1" outlineLevel="1" x14ac:dyDescent="0.2">
      <c r="A40" s="1340" t="str">
        <f>'DETAIL PREVISION BUDGET 2024'!A166</f>
        <v xml:space="preserve">                                ULM</v>
      </c>
      <c r="B40" s="1341">
        <f>'DETAIL PREVISION BUDGET 2024'!B166</f>
        <v>0</v>
      </c>
      <c r="C40" s="450">
        <f>'DETAIL PREVISION BUDGET 2024'!D166</f>
        <v>11000</v>
      </c>
      <c r="D40" s="1157">
        <v>10000</v>
      </c>
      <c r="E40" s="1137">
        <v>0</v>
      </c>
      <c r="F40" s="455">
        <f>'DETAIL PREVISION BUDGET 2024'!H166</f>
        <v>0</v>
      </c>
      <c r="G40" s="349">
        <v>0</v>
      </c>
      <c r="H40" s="455">
        <f>'DETAIL PREVISION BUDGET 2024'!K166</f>
        <v>0</v>
      </c>
      <c r="I40" s="349">
        <v>0</v>
      </c>
      <c r="J40" s="455">
        <f>'DETAIL PREVISION BUDGET 2024'!N166</f>
        <v>0</v>
      </c>
      <c r="K40" s="349">
        <v>0</v>
      </c>
      <c r="L40" s="455">
        <f>'DETAIL PREVISION BUDGET 2024'!Q166</f>
        <v>0</v>
      </c>
      <c r="M40" s="349">
        <v>10000</v>
      </c>
      <c r="N40" s="715">
        <f>'DETAIL PREVISION BUDGET 2024'!T166</f>
        <v>11000</v>
      </c>
      <c r="O40" s="349">
        <v>0</v>
      </c>
      <c r="P40" s="734">
        <f>'DETAIL PREVISION BUDGET 2024'!W166</f>
        <v>0</v>
      </c>
      <c r="Q40" s="1"/>
    </row>
    <row r="41" spans="1:17" hidden="1" outlineLevel="1" x14ac:dyDescent="0.2">
      <c r="A41" s="1340" t="str">
        <f>'DETAIL PREVISION BUDGET 2024'!A171</f>
        <v>Vol à Voile</v>
      </c>
      <c r="B41" s="1341">
        <f>'DETAIL PREVISION BUDGET 2024'!B171</f>
        <v>0</v>
      </c>
      <c r="C41" s="451">
        <f>'DETAIL PREVISION BUDGET 2024'!D171</f>
        <v>12000</v>
      </c>
      <c r="D41" s="1161">
        <v>12000</v>
      </c>
      <c r="E41" s="1138">
        <v>0</v>
      </c>
      <c r="F41" s="456">
        <f>'DETAIL PREVISION BUDGET 2024'!H171</f>
        <v>0</v>
      </c>
      <c r="G41" s="348">
        <v>0</v>
      </c>
      <c r="H41" s="456">
        <f>'DETAIL PREVISION BUDGET 2024'!K171</f>
        <v>0</v>
      </c>
      <c r="I41" s="348">
        <v>0</v>
      </c>
      <c r="J41" s="456">
        <f>'DETAIL PREVISION BUDGET 2024'!N171</f>
        <v>0</v>
      </c>
      <c r="K41" s="348">
        <v>0</v>
      </c>
      <c r="L41" s="456">
        <f>'DETAIL PREVISION BUDGET 2024'!Q171</f>
        <v>0</v>
      </c>
      <c r="M41" s="348">
        <v>0</v>
      </c>
      <c r="N41" s="716">
        <f>'DETAIL PREVISION BUDGET 2024'!T171</f>
        <v>0</v>
      </c>
      <c r="O41" s="348">
        <v>12000</v>
      </c>
      <c r="P41" s="735">
        <f>'DETAIL PREVISION BUDGET 2024'!W171</f>
        <v>12000</v>
      </c>
      <c r="Q41" s="1"/>
    </row>
    <row r="42" spans="1:17" collapsed="1" x14ac:dyDescent="0.2">
      <c r="A42" s="1357" t="str">
        <f>'DETAIL PREVISION BUDGET 2024'!A176</f>
        <v>3/ Sous total STAGES</v>
      </c>
      <c r="B42" s="1358">
        <f>'DETAIL PREVISION BUDGET 2024'!B176</f>
        <v>0</v>
      </c>
      <c r="C42" s="452">
        <f>'DETAIL PREVISION BUDGET 2024'!D176</f>
        <v>181500</v>
      </c>
      <c r="D42" s="1159">
        <v>161000</v>
      </c>
      <c r="E42" s="1139">
        <v>0</v>
      </c>
      <c r="F42" s="457">
        <f>'DETAIL PREVISION BUDGET 2024'!H176</f>
        <v>0</v>
      </c>
      <c r="G42" s="105">
        <v>21000</v>
      </c>
      <c r="H42" s="457">
        <f>'DETAIL PREVISION BUDGET 2024'!K176</f>
        <v>21000</v>
      </c>
      <c r="I42" s="105">
        <v>82000</v>
      </c>
      <c r="J42" s="457">
        <f>'DETAIL PREVISION BUDGET 2024'!N176</f>
        <v>86000</v>
      </c>
      <c r="K42" s="105">
        <v>24000</v>
      </c>
      <c r="L42" s="457">
        <f>'DETAIL PREVISION BUDGET 2024'!Q176</f>
        <v>38500</v>
      </c>
      <c r="M42" s="105">
        <v>22000</v>
      </c>
      <c r="N42" s="717">
        <f>'DETAIL PREVISION BUDGET 2024'!T176</f>
        <v>24000</v>
      </c>
      <c r="O42" s="105">
        <v>12000</v>
      </c>
      <c r="P42" s="736">
        <f>'DETAIL PREVISION BUDGET 2024'!W176</f>
        <v>12000</v>
      </c>
      <c r="Q42" s="1"/>
    </row>
    <row r="43" spans="1:17" x14ac:dyDescent="0.2">
      <c r="A43" s="1353" t="str">
        <f>'DETAIL PREVISION BUDGET 2024'!A177</f>
        <v>4 / PROFESSIONALISATION MONITEURS</v>
      </c>
      <c r="B43" s="1354">
        <f>'DETAIL PREVISION BUDGET 2024'!B177</f>
        <v>0</v>
      </c>
      <c r="C43" s="707"/>
      <c r="D43" s="1160"/>
      <c r="E43" s="1140"/>
      <c r="F43" s="433"/>
      <c r="G43" s="708"/>
      <c r="H43" s="433"/>
      <c r="I43" s="708"/>
      <c r="J43" s="433"/>
      <c r="K43" s="708"/>
      <c r="L43" s="433"/>
      <c r="M43" s="708"/>
      <c r="N43" s="718"/>
      <c r="O43" s="708"/>
      <c r="P43" s="737"/>
      <c r="Q43" s="1"/>
    </row>
    <row r="44" spans="1:17" hidden="1" outlineLevel="1" x14ac:dyDescent="0.2">
      <c r="A44" s="1361" t="str">
        <f>'DETAIL PREVISION BUDGET 2024'!A178</f>
        <v>Aéromodélisme</v>
      </c>
      <c r="B44" s="1362">
        <f>'DETAIL PREVISION BUDGET 2024'!B178</f>
        <v>0</v>
      </c>
      <c r="C44" s="450">
        <f>'DETAIL PREVISION BUDGET 2024'!D178</f>
        <v>3700</v>
      </c>
      <c r="D44" s="1157">
        <v>3700</v>
      </c>
      <c r="E44" s="1137">
        <v>0</v>
      </c>
      <c r="F44" s="455">
        <f>'DETAIL PREVISION BUDGET 2024'!H178</f>
        <v>0</v>
      </c>
      <c r="G44" s="349">
        <v>3700</v>
      </c>
      <c r="H44" s="455">
        <f>'DETAIL PREVISION BUDGET 2024'!K178</f>
        <v>3700</v>
      </c>
      <c r="I44" s="349">
        <v>0</v>
      </c>
      <c r="J44" s="455">
        <f>'DETAIL PREVISION BUDGET 2024'!N178</f>
        <v>0</v>
      </c>
      <c r="K44" s="349">
        <v>0</v>
      </c>
      <c r="L44" s="455">
        <f>'DETAIL PREVISION BUDGET 2024'!Q178</f>
        <v>0</v>
      </c>
      <c r="M44" s="349">
        <v>0</v>
      </c>
      <c r="N44" s="715">
        <f>'DETAIL PREVISION BUDGET 2024'!T178</f>
        <v>0</v>
      </c>
      <c r="O44" s="349">
        <v>0</v>
      </c>
      <c r="P44" s="734">
        <f>'DETAIL PREVISION BUDGET 2024'!W178</f>
        <v>0</v>
      </c>
      <c r="Q44" s="1"/>
    </row>
    <row r="45" spans="1:17" hidden="1" outlineLevel="1" x14ac:dyDescent="0.2">
      <c r="A45" s="1340" t="str">
        <f>'DETAIL PREVISION BUDGET 2024'!A182</f>
        <v>Parachutisme</v>
      </c>
      <c r="B45" s="1341">
        <f>'DETAIL PREVISION BUDGET 2024'!B182</f>
        <v>0</v>
      </c>
      <c r="C45" s="450">
        <f>'DETAIL PREVISION BUDGET 2024'!D182</f>
        <v>1500</v>
      </c>
      <c r="D45" s="1161">
        <v>3000</v>
      </c>
      <c r="E45" s="1137">
        <v>0</v>
      </c>
      <c r="F45" s="455">
        <f>'DETAIL PREVISION BUDGET 2024'!H182</f>
        <v>0</v>
      </c>
      <c r="G45" s="349">
        <v>0</v>
      </c>
      <c r="H45" s="455">
        <f>'DETAIL PREVISION BUDGET 2024'!K182</f>
        <v>0</v>
      </c>
      <c r="I45" s="349">
        <v>3000</v>
      </c>
      <c r="J45" s="455">
        <f>'DETAIL PREVISION BUDGET 2024'!N182</f>
        <v>3000</v>
      </c>
      <c r="K45" s="349">
        <v>0</v>
      </c>
      <c r="L45" s="455">
        <f>'DETAIL PREVISION BUDGET 2024'!Q182</f>
        <v>0</v>
      </c>
      <c r="M45" s="349">
        <v>0</v>
      </c>
      <c r="N45" s="715">
        <f>'DETAIL PREVISION BUDGET 2024'!T182</f>
        <v>0</v>
      </c>
      <c r="O45" s="349">
        <v>0</v>
      </c>
      <c r="P45" s="734">
        <f>'DETAIL PREVISION BUDGET 2024'!W182</f>
        <v>0</v>
      </c>
      <c r="Q45" s="1"/>
    </row>
    <row r="46" spans="1:17" hidden="1" outlineLevel="1" x14ac:dyDescent="0.2">
      <c r="A46" s="1340" t="str">
        <f>'DETAIL PREVISION BUDGET 2024'!A186</f>
        <v>Vol Libre - Parapente</v>
      </c>
      <c r="B46" s="1341">
        <f>'DETAIL PREVISION BUDGET 2024'!B186</f>
        <v>0</v>
      </c>
      <c r="C46" s="450">
        <f>'DETAIL PREVISION BUDGET 2024'!D186</f>
        <v>0</v>
      </c>
      <c r="D46" s="1161">
        <v>0</v>
      </c>
      <c r="E46" s="1137">
        <v>0</v>
      </c>
      <c r="F46" s="455">
        <f>'DETAIL PREVISION BUDGET 2024'!H186</f>
        <v>0</v>
      </c>
      <c r="G46" s="349">
        <v>0</v>
      </c>
      <c r="H46" s="455">
        <f>'DETAIL PREVISION BUDGET 2024'!K186</f>
        <v>0</v>
      </c>
      <c r="I46" s="349">
        <v>0</v>
      </c>
      <c r="J46" s="455">
        <f>'DETAIL PREVISION BUDGET 2024'!N186</f>
        <v>0</v>
      </c>
      <c r="K46" s="349">
        <v>0</v>
      </c>
      <c r="L46" s="455">
        <f>'DETAIL PREVISION BUDGET 2024'!Q186</f>
        <v>0</v>
      </c>
      <c r="M46" s="349">
        <v>0</v>
      </c>
      <c r="N46" s="715">
        <f>'DETAIL PREVISION BUDGET 2024'!T186</f>
        <v>0</v>
      </c>
      <c r="O46" s="349">
        <v>0</v>
      </c>
      <c r="P46" s="734">
        <f>'DETAIL PREVISION BUDGET 2024'!W186</f>
        <v>0</v>
      </c>
      <c r="Q46" s="1"/>
    </row>
    <row r="47" spans="1:17" hidden="1" outlineLevel="1" x14ac:dyDescent="0.2">
      <c r="A47" s="1340" t="str">
        <f>'DETAIL PREVISION BUDGET 2024'!A190</f>
        <v>Vol Libre - Paramoteur</v>
      </c>
      <c r="B47" s="1341">
        <f>'DETAIL PREVISION BUDGET 2024'!B190</f>
        <v>0</v>
      </c>
      <c r="C47" s="450">
        <f>'DETAIL PREVISION BUDGET 2024'!D190</f>
        <v>0</v>
      </c>
      <c r="D47" s="1161">
        <v>0</v>
      </c>
      <c r="E47" s="1137">
        <v>0</v>
      </c>
      <c r="F47" s="455">
        <f>'DETAIL PREVISION BUDGET 2024'!H190</f>
        <v>0</v>
      </c>
      <c r="G47" s="349">
        <v>0</v>
      </c>
      <c r="H47" s="455">
        <f>'DETAIL PREVISION BUDGET 2024'!K190</f>
        <v>0</v>
      </c>
      <c r="I47" s="349">
        <v>0</v>
      </c>
      <c r="J47" s="455">
        <f>'DETAIL PREVISION BUDGET 2024'!N190</f>
        <v>0</v>
      </c>
      <c r="K47" s="349">
        <v>0</v>
      </c>
      <c r="L47" s="455">
        <f>'DETAIL PREVISION BUDGET 2024'!Q190</f>
        <v>0</v>
      </c>
      <c r="M47" s="349">
        <v>0</v>
      </c>
      <c r="N47" s="715">
        <f>'DETAIL PREVISION BUDGET 2024'!T190</f>
        <v>0</v>
      </c>
      <c r="O47" s="349">
        <v>0</v>
      </c>
      <c r="P47" s="734">
        <f>'DETAIL PREVISION BUDGET 2024'!W190</f>
        <v>0</v>
      </c>
      <c r="Q47" s="1"/>
    </row>
    <row r="48" spans="1:17" hidden="1" outlineLevel="1" x14ac:dyDescent="0.2">
      <c r="A48" s="1340" t="str">
        <f>'DETAIL PREVISION BUDGET 2024'!A194</f>
        <v>Vol Moteur - Avion</v>
      </c>
      <c r="B48" s="1341">
        <f>'DETAIL PREVISION BUDGET 2024'!B194</f>
        <v>0</v>
      </c>
      <c r="C48" s="450">
        <f>'DETAIL PREVISION BUDGET 2024'!D194</f>
        <v>0</v>
      </c>
      <c r="D48" s="1161">
        <v>0</v>
      </c>
      <c r="E48" s="1137">
        <v>0</v>
      </c>
      <c r="F48" s="455">
        <f>'DETAIL PREVISION BUDGET 2024'!H194</f>
        <v>0</v>
      </c>
      <c r="G48" s="349">
        <v>0</v>
      </c>
      <c r="H48" s="455">
        <f>'DETAIL PREVISION BUDGET 2024'!K194</f>
        <v>0</v>
      </c>
      <c r="I48" s="349">
        <v>0</v>
      </c>
      <c r="J48" s="455">
        <f>'DETAIL PREVISION BUDGET 2024'!N194</f>
        <v>0</v>
      </c>
      <c r="K48" s="349">
        <v>0</v>
      </c>
      <c r="L48" s="455">
        <f>'DETAIL PREVISION BUDGET 2024'!Q194</f>
        <v>0</v>
      </c>
      <c r="M48" s="349">
        <v>0</v>
      </c>
      <c r="N48" s="715">
        <f>'DETAIL PREVISION BUDGET 2024'!T194</f>
        <v>0</v>
      </c>
      <c r="O48" s="349">
        <v>0</v>
      </c>
      <c r="P48" s="734">
        <f>'DETAIL PREVISION BUDGET 2024'!W194</f>
        <v>0</v>
      </c>
      <c r="Q48" s="1"/>
    </row>
    <row r="49" spans="1:17" hidden="1" outlineLevel="1" x14ac:dyDescent="0.2">
      <c r="A49" s="1340" t="str">
        <f>'DETAIL PREVISION BUDGET 2024'!A199</f>
        <v>Vol Moteur - ULM</v>
      </c>
      <c r="B49" s="1341">
        <f>'DETAIL PREVISION BUDGET 2024'!B199</f>
        <v>0</v>
      </c>
      <c r="C49" s="450">
        <f>'DETAIL PREVISION BUDGET 2024'!D199</f>
        <v>0</v>
      </c>
      <c r="D49" s="1161">
        <v>0</v>
      </c>
      <c r="E49" s="1137">
        <v>0</v>
      </c>
      <c r="F49" s="455">
        <f>'DETAIL PREVISION BUDGET 2024'!H199</f>
        <v>0</v>
      </c>
      <c r="G49" s="349">
        <v>0</v>
      </c>
      <c r="H49" s="455">
        <f>'DETAIL PREVISION BUDGET 2024'!K199</f>
        <v>0</v>
      </c>
      <c r="I49" s="349">
        <v>0</v>
      </c>
      <c r="J49" s="455">
        <f>'DETAIL PREVISION BUDGET 2024'!N199</f>
        <v>0</v>
      </c>
      <c r="K49" s="349">
        <v>0</v>
      </c>
      <c r="L49" s="455">
        <f>'DETAIL PREVISION BUDGET 2024'!Q199</f>
        <v>0</v>
      </c>
      <c r="M49" s="349">
        <v>0</v>
      </c>
      <c r="N49" s="715">
        <f>'DETAIL PREVISION BUDGET 2024'!T199</f>
        <v>0</v>
      </c>
      <c r="O49" s="349">
        <v>0</v>
      </c>
      <c r="P49" s="734">
        <f>'DETAIL PREVISION BUDGET 2024'!W199</f>
        <v>0</v>
      </c>
      <c r="Q49" s="1"/>
    </row>
    <row r="50" spans="1:17" hidden="1" outlineLevel="1" x14ac:dyDescent="0.2">
      <c r="A50" s="1340" t="str">
        <f>'DETAIL PREVISION BUDGET 2024'!A203</f>
        <v>Vol à Voile</v>
      </c>
      <c r="B50" s="1341">
        <f>'DETAIL PREVISION BUDGET 2024'!B203</f>
        <v>0</v>
      </c>
      <c r="C50" s="451">
        <f>'DETAIL PREVISION BUDGET 2024'!D203</f>
        <v>1000</v>
      </c>
      <c r="D50" s="1161">
        <v>1000</v>
      </c>
      <c r="E50" s="1138">
        <v>0</v>
      </c>
      <c r="F50" s="456">
        <f>'DETAIL PREVISION BUDGET 2024'!H203</f>
        <v>0</v>
      </c>
      <c r="G50" s="348">
        <v>0</v>
      </c>
      <c r="H50" s="456">
        <f>'DETAIL PREVISION BUDGET 2024'!K203</f>
        <v>0</v>
      </c>
      <c r="I50" s="348">
        <v>0</v>
      </c>
      <c r="J50" s="456">
        <f>'DETAIL PREVISION BUDGET 2024'!N203</f>
        <v>0</v>
      </c>
      <c r="K50" s="348">
        <v>0</v>
      </c>
      <c r="L50" s="456">
        <f>'DETAIL PREVISION BUDGET 2024'!Q203</f>
        <v>0</v>
      </c>
      <c r="M50" s="348">
        <v>0</v>
      </c>
      <c r="N50" s="716">
        <f>'DETAIL PREVISION BUDGET 2024'!T203</f>
        <v>0</v>
      </c>
      <c r="O50" s="348">
        <v>1000</v>
      </c>
      <c r="P50" s="735">
        <f>'DETAIL PREVISION BUDGET 2024'!W203</f>
        <v>1000</v>
      </c>
      <c r="Q50" s="1"/>
    </row>
    <row r="51" spans="1:17" collapsed="1" x14ac:dyDescent="0.2">
      <c r="A51" s="1365" t="str">
        <f>'DETAIL PREVISION BUDGET 2024'!A207</f>
        <v>4/ Sous total PROFESSIONALISATION MONITEURS</v>
      </c>
      <c r="B51" s="1366">
        <f>'DETAIL PREVISION BUDGET 2024'!B207</f>
        <v>0</v>
      </c>
      <c r="C51" s="452">
        <f>'DETAIL PREVISION BUDGET 2024'!D207</f>
        <v>6200</v>
      </c>
      <c r="D51" s="1159">
        <v>7700</v>
      </c>
      <c r="E51" s="1139">
        <v>0</v>
      </c>
      <c r="F51" s="457">
        <f>'DETAIL PREVISION BUDGET 2024'!H207</f>
        <v>0</v>
      </c>
      <c r="G51" s="105">
        <v>3700</v>
      </c>
      <c r="H51" s="457">
        <f>'DETAIL PREVISION BUDGET 2024'!K207</f>
        <v>3700</v>
      </c>
      <c r="I51" s="105">
        <v>3000</v>
      </c>
      <c r="J51" s="457">
        <f>'DETAIL PREVISION BUDGET 2024'!N207</f>
        <v>3000</v>
      </c>
      <c r="K51" s="105">
        <v>0</v>
      </c>
      <c r="L51" s="457">
        <f>'DETAIL PREVISION BUDGET 2024'!Q207</f>
        <v>0</v>
      </c>
      <c r="M51" s="105">
        <v>0</v>
      </c>
      <c r="N51" s="717">
        <f>'DETAIL PREVISION BUDGET 2024'!T207</f>
        <v>0</v>
      </c>
      <c r="O51" s="105">
        <v>1000</v>
      </c>
      <c r="P51" s="736">
        <f>'DETAIL PREVISION BUDGET 2024'!W207</f>
        <v>1000</v>
      </c>
      <c r="Q51" s="1"/>
    </row>
    <row r="52" spans="1:17" x14ac:dyDescent="0.2">
      <c r="A52" s="1353" t="str">
        <f>'DETAIL PREVISION BUDGET 2024'!A208</f>
        <v>5 / INVESTISSEMENTS</v>
      </c>
      <c r="B52" s="1354">
        <f>'DETAIL PREVISION BUDGET 2024'!B208</f>
        <v>0</v>
      </c>
      <c r="C52" s="707"/>
      <c r="D52" s="1160"/>
      <c r="E52" s="1140"/>
      <c r="F52" s="433"/>
      <c r="G52" s="708"/>
      <c r="H52" s="433"/>
      <c r="I52" s="708"/>
      <c r="J52" s="433"/>
      <c r="K52" s="708"/>
      <c r="L52" s="433"/>
      <c r="M52" s="708"/>
      <c r="N52" s="718"/>
      <c r="O52" s="708"/>
      <c r="P52" s="737"/>
      <c r="Q52" s="1"/>
    </row>
    <row r="53" spans="1:17" hidden="1" outlineLevel="1" x14ac:dyDescent="0.2">
      <c r="A53" s="1361" t="str">
        <f>'DETAIL PREVISION BUDGET 2024'!A209</f>
        <v>Aéromodélisme</v>
      </c>
      <c r="B53" s="1362">
        <f>'DETAIL PREVISION BUDGET 2024'!B209</f>
        <v>0</v>
      </c>
      <c r="C53" s="450">
        <f>'DETAIL PREVISION BUDGET 2024'!D209</f>
        <v>3500</v>
      </c>
      <c r="D53" s="1157">
        <v>3500</v>
      </c>
      <c r="E53" s="1137">
        <v>0</v>
      </c>
      <c r="F53" s="455">
        <f>'DETAIL PREVISION BUDGET 2024'!H209</f>
        <v>0</v>
      </c>
      <c r="G53" s="349">
        <v>3500</v>
      </c>
      <c r="H53" s="455">
        <f>'DETAIL PREVISION BUDGET 2024'!K209</f>
        <v>3500</v>
      </c>
      <c r="I53" s="349">
        <v>0</v>
      </c>
      <c r="J53" s="455">
        <f>'DETAIL PREVISION BUDGET 2024'!N209</f>
        <v>0</v>
      </c>
      <c r="K53" s="349">
        <v>0</v>
      </c>
      <c r="L53" s="455">
        <f>'DETAIL PREVISION BUDGET 2024'!Q209</f>
        <v>0</v>
      </c>
      <c r="M53" s="349">
        <v>0</v>
      </c>
      <c r="N53" s="715">
        <f>'DETAIL PREVISION BUDGET 2024'!T209</f>
        <v>0</v>
      </c>
      <c r="O53" s="349">
        <v>0</v>
      </c>
      <c r="P53" s="734">
        <f>'DETAIL PREVISION BUDGET 2024'!W209</f>
        <v>0</v>
      </c>
      <c r="Q53" s="1"/>
    </row>
    <row r="54" spans="1:17" hidden="1" outlineLevel="1" x14ac:dyDescent="0.2">
      <c r="A54" s="1340" t="str">
        <f>'DETAIL PREVISION BUDGET 2024'!A213</f>
        <v xml:space="preserve">Parachutisme </v>
      </c>
      <c r="B54" s="1341">
        <f>'DETAIL PREVISION BUDGET 2024'!B213</f>
        <v>0</v>
      </c>
      <c r="C54" s="450">
        <f>'DETAIL PREVISION BUDGET 2024'!D213</f>
        <v>2000</v>
      </c>
      <c r="D54" s="1161">
        <v>5000</v>
      </c>
      <c r="E54" s="1137">
        <v>0</v>
      </c>
      <c r="F54" s="455">
        <f>'DETAIL PREVISION BUDGET 2024'!H213</f>
        <v>0</v>
      </c>
      <c r="G54" s="349">
        <v>0</v>
      </c>
      <c r="H54" s="455">
        <f>'DETAIL PREVISION BUDGET 2024'!K213</f>
        <v>0</v>
      </c>
      <c r="I54" s="349">
        <v>5000</v>
      </c>
      <c r="J54" s="455">
        <f>'DETAIL PREVISION BUDGET 2024'!N213</f>
        <v>2000</v>
      </c>
      <c r="K54" s="349">
        <v>0</v>
      </c>
      <c r="L54" s="455">
        <f>'DETAIL PREVISION BUDGET 2024'!Q213</f>
        <v>0</v>
      </c>
      <c r="M54" s="349">
        <v>0</v>
      </c>
      <c r="N54" s="715">
        <f>'DETAIL PREVISION BUDGET 2024'!T213</f>
        <v>0</v>
      </c>
      <c r="O54" s="349">
        <v>0</v>
      </c>
      <c r="P54" s="734">
        <f>'DETAIL PREVISION BUDGET 2024'!W213</f>
        <v>0</v>
      </c>
      <c r="Q54" s="1"/>
    </row>
    <row r="55" spans="1:17" hidden="1" outlineLevel="1" x14ac:dyDescent="0.2">
      <c r="A55" s="1340" t="str">
        <f>'DETAIL PREVISION BUDGET 2024'!A219</f>
        <v>Vol Libre: Activité Parapente</v>
      </c>
      <c r="B55" s="1341">
        <f>'DETAIL PREVISION BUDGET 2024'!B219</f>
        <v>0</v>
      </c>
      <c r="C55" s="450">
        <f>'DETAIL PREVISION BUDGET 2024'!D219</f>
        <v>2000</v>
      </c>
      <c r="D55" s="1161">
        <v>2000</v>
      </c>
      <c r="E55" s="1137">
        <v>0</v>
      </c>
      <c r="F55" s="455">
        <f>'DETAIL PREVISION BUDGET 2024'!H219</f>
        <v>0</v>
      </c>
      <c r="G55" s="349">
        <v>0</v>
      </c>
      <c r="H55" s="455">
        <f>'DETAIL PREVISION BUDGET 2024'!K219</f>
        <v>0</v>
      </c>
      <c r="I55" s="349">
        <v>0</v>
      </c>
      <c r="J55" s="455">
        <f>'DETAIL PREVISION BUDGET 2024'!N219</f>
        <v>0</v>
      </c>
      <c r="K55" s="349">
        <v>2000</v>
      </c>
      <c r="L55" s="455">
        <f>'DETAIL PREVISION BUDGET 2024'!Q219</f>
        <v>2000</v>
      </c>
      <c r="M55" s="349">
        <v>0</v>
      </c>
      <c r="N55" s="715">
        <f>'DETAIL PREVISION BUDGET 2024'!T219</f>
        <v>0</v>
      </c>
      <c r="O55" s="349">
        <v>0</v>
      </c>
      <c r="P55" s="734">
        <f>'DETAIL PREVISION BUDGET 2024'!W219</f>
        <v>0</v>
      </c>
      <c r="Q55" s="1"/>
    </row>
    <row r="56" spans="1:17" hidden="1" outlineLevel="1" x14ac:dyDescent="0.2">
      <c r="A56" s="1340" t="str">
        <f>'DETAIL PREVISION BUDGET 2024'!A224</f>
        <v>Vol Libre: Activité Paramoteur</v>
      </c>
      <c r="B56" s="1341">
        <f>'DETAIL PREVISION BUDGET 2024'!B224</f>
        <v>0</v>
      </c>
      <c r="C56" s="450">
        <f>'DETAIL PREVISION BUDGET 2024'!D224</f>
        <v>2500</v>
      </c>
      <c r="D56" s="1161">
        <v>2500</v>
      </c>
      <c r="E56" s="1137">
        <v>0</v>
      </c>
      <c r="F56" s="455">
        <f>'DETAIL PREVISION BUDGET 2024'!H224</f>
        <v>0</v>
      </c>
      <c r="G56" s="349">
        <v>0</v>
      </c>
      <c r="H56" s="455">
        <f>'DETAIL PREVISION BUDGET 2024'!K224</f>
        <v>0</v>
      </c>
      <c r="I56" s="349">
        <v>0</v>
      </c>
      <c r="J56" s="455">
        <f>'DETAIL PREVISION BUDGET 2024'!N224</f>
        <v>0</v>
      </c>
      <c r="K56" s="349">
        <v>2500</v>
      </c>
      <c r="L56" s="455">
        <f>'DETAIL PREVISION BUDGET 2024'!Q224</f>
        <v>2500</v>
      </c>
      <c r="M56" s="349">
        <v>0</v>
      </c>
      <c r="N56" s="715">
        <f>'DETAIL PREVISION BUDGET 2024'!T224</f>
        <v>0</v>
      </c>
      <c r="O56" s="349">
        <v>0</v>
      </c>
      <c r="P56" s="734">
        <f>'DETAIL PREVISION BUDGET 2024'!W224</f>
        <v>0</v>
      </c>
      <c r="Q56" s="1"/>
    </row>
    <row r="57" spans="1:17" hidden="1" outlineLevel="1" x14ac:dyDescent="0.2">
      <c r="A57" s="1340" t="str">
        <f>'DETAIL PREVISION BUDGET 2024'!A228</f>
        <v>Vol Moteur : Activité Avion</v>
      </c>
      <c r="B57" s="1341">
        <f>'DETAIL PREVISION BUDGET 2024'!B228</f>
        <v>0</v>
      </c>
      <c r="C57" s="450">
        <f>'DETAIL PREVISION BUDGET 2024'!D228</f>
        <v>20000</v>
      </c>
      <c r="D57" s="1161">
        <v>15000</v>
      </c>
      <c r="E57" s="1137">
        <v>0</v>
      </c>
      <c r="F57" s="455">
        <f>'DETAIL PREVISION BUDGET 2024'!H228</f>
        <v>0</v>
      </c>
      <c r="G57" s="349">
        <v>0</v>
      </c>
      <c r="H57" s="455">
        <f>'DETAIL PREVISION BUDGET 2024'!K228</f>
        <v>0</v>
      </c>
      <c r="I57" s="349">
        <v>0</v>
      </c>
      <c r="J57" s="455">
        <f>'DETAIL PREVISION BUDGET 2024'!N228</f>
        <v>0</v>
      </c>
      <c r="K57" s="349">
        <v>0</v>
      </c>
      <c r="L57" s="455">
        <f>'DETAIL PREVISION BUDGET 2024'!Q228</f>
        <v>0</v>
      </c>
      <c r="M57" s="349">
        <v>15000</v>
      </c>
      <c r="N57" s="715">
        <f>'DETAIL PREVISION BUDGET 2024'!T228</f>
        <v>20000</v>
      </c>
      <c r="O57" s="349">
        <v>0</v>
      </c>
      <c r="P57" s="734">
        <f>'DETAIL PREVISION BUDGET 2024'!W228</f>
        <v>0</v>
      </c>
      <c r="Q57" s="1"/>
    </row>
    <row r="58" spans="1:17" hidden="1" outlineLevel="1" x14ac:dyDescent="0.2">
      <c r="A58" s="1340" t="str">
        <f>'DETAIL PREVISION BUDGET 2024'!A233</f>
        <v>Vol Moteur : Activité ULM</v>
      </c>
      <c r="B58" s="1341">
        <f>'DETAIL PREVISION BUDGET 2024'!B233</f>
        <v>0</v>
      </c>
      <c r="C58" s="451">
        <f>'DETAIL PREVISION BUDGET 2024'!D233</f>
        <v>0</v>
      </c>
      <c r="D58" s="1161">
        <v>0</v>
      </c>
      <c r="E58" s="1138">
        <v>0</v>
      </c>
      <c r="F58" s="456">
        <f>'DETAIL PREVISION BUDGET 2024'!H233</f>
        <v>0</v>
      </c>
      <c r="G58" s="348">
        <v>0</v>
      </c>
      <c r="H58" s="456">
        <f>'DETAIL PREVISION BUDGET 2024'!K233</f>
        <v>0</v>
      </c>
      <c r="I58" s="348">
        <v>0</v>
      </c>
      <c r="J58" s="456">
        <f>'DETAIL PREVISION BUDGET 2024'!N233</f>
        <v>0</v>
      </c>
      <c r="K58" s="348">
        <v>0</v>
      </c>
      <c r="L58" s="456">
        <f>'DETAIL PREVISION BUDGET 2024'!Q233</f>
        <v>0</v>
      </c>
      <c r="M58" s="348">
        <v>0</v>
      </c>
      <c r="N58" s="716">
        <f>'DETAIL PREVISION BUDGET 2024'!T233</f>
        <v>0</v>
      </c>
      <c r="O58" s="348">
        <v>0</v>
      </c>
      <c r="P58" s="735">
        <f>'DETAIL PREVISION BUDGET 2024'!W233</f>
        <v>0</v>
      </c>
      <c r="Q58" s="1"/>
    </row>
    <row r="59" spans="1:17" hidden="1" outlineLevel="1" x14ac:dyDescent="0.2">
      <c r="A59" s="1340" t="str">
        <f>'DETAIL PREVISION BUDGET 2024'!A238</f>
        <v>Vol à Voile</v>
      </c>
      <c r="B59" s="1341">
        <f>'DETAIL PREVISION BUDGET 2024'!B238</f>
        <v>0</v>
      </c>
      <c r="C59" s="451">
        <f>'DETAIL PREVISION BUDGET 2024'!D238</f>
        <v>10000</v>
      </c>
      <c r="D59" s="1161">
        <v>19800</v>
      </c>
      <c r="E59" s="1138">
        <v>0</v>
      </c>
      <c r="F59" s="456">
        <f>'DETAIL PREVISION BUDGET 2024'!H238</f>
        <v>0</v>
      </c>
      <c r="G59" s="348">
        <v>0</v>
      </c>
      <c r="H59" s="456">
        <f>'DETAIL PREVISION BUDGET 2024'!K238</f>
        <v>0</v>
      </c>
      <c r="I59" s="348">
        <v>0</v>
      </c>
      <c r="J59" s="456">
        <f>'DETAIL PREVISION BUDGET 2024'!N238</f>
        <v>0</v>
      </c>
      <c r="K59" s="348">
        <v>0</v>
      </c>
      <c r="L59" s="456">
        <f>'DETAIL PREVISION BUDGET 2024'!Q238</f>
        <v>0</v>
      </c>
      <c r="M59" s="348">
        <v>0</v>
      </c>
      <c r="N59" s="716">
        <f>'DETAIL PREVISION BUDGET 2024'!T238</f>
        <v>0</v>
      </c>
      <c r="O59" s="348">
        <v>19800</v>
      </c>
      <c r="P59" s="735">
        <f>'DETAIL PREVISION BUDGET 2024'!W238</f>
        <v>10000</v>
      </c>
      <c r="Q59" s="1"/>
    </row>
    <row r="60" spans="1:17" collapsed="1" x14ac:dyDescent="0.2">
      <c r="A60" s="1365" t="str">
        <f>'DETAIL PREVISION BUDGET 2024'!A245</f>
        <v>5/ Sous total INVESTISSEMENTS</v>
      </c>
      <c r="B60" s="1366">
        <f>'DETAIL PREVISION BUDGET 2024'!B245</f>
        <v>0</v>
      </c>
      <c r="C60" s="452">
        <f>'DETAIL PREVISION BUDGET 2024'!D245</f>
        <v>40000</v>
      </c>
      <c r="D60" s="1159">
        <v>47800</v>
      </c>
      <c r="E60" s="1139">
        <v>0</v>
      </c>
      <c r="F60" s="457">
        <f>'DETAIL PREVISION BUDGET 2024'!H245</f>
        <v>0</v>
      </c>
      <c r="G60" s="105">
        <v>3500</v>
      </c>
      <c r="H60" s="457">
        <f>'DETAIL PREVISION BUDGET 2024'!K245</f>
        <v>3500</v>
      </c>
      <c r="I60" s="105">
        <v>5000</v>
      </c>
      <c r="J60" s="457">
        <f>'DETAIL PREVISION BUDGET 2024'!N245</f>
        <v>2000</v>
      </c>
      <c r="K60" s="105">
        <v>4500</v>
      </c>
      <c r="L60" s="457">
        <f>'DETAIL PREVISION BUDGET 2024'!Q245</f>
        <v>4500</v>
      </c>
      <c r="M60" s="105">
        <v>15000</v>
      </c>
      <c r="N60" s="717">
        <f>'DETAIL PREVISION BUDGET 2024'!T245</f>
        <v>20000</v>
      </c>
      <c r="O60" s="105">
        <v>19800</v>
      </c>
      <c r="P60" s="736">
        <f>'DETAIL PREVISION BUDGET 2024'!W245</f>
        <v>10000</v>
      </c>
      <c r="Q60" s="1"/>
    </row>
    <row r="61" spans="1:17" x14ac:dyDescent="0.2">
      <c r="A61" s="1353" t="str">
        <f>'DETAIL PREVISION BUDGET 2024'!A246</f>
        <v>6 / PROVISIONS</v>
      </c>
      <c r="B61" s="1354">
        <f>'DETAIL PREVISION BUDGET 2024'!B246</f>
        <v>0</v>
      </c>
      <c r="C61" s="709"/>
      <c r="D61" s="1162"/>
      <c r="E61" s="1141"/>
      <c r="F61" s="711"/>
      <c r="G61" s="710"/>
      <c r="H61" s="711"/>
      <c r="I61" s="710"/>
      <c r="J61" s="711"/>
      <c r="K61" s="710"/>
      <c r="L61" s="711"/>
      <c r="M61" s="710"/>
      <c r="N61" s="719"/>
      <c r="O61" s="710"/>
      <c r="P61" s="738"/>
      <c r="Q61" s="1"/>
    </row>
    <row r="62" spans="1:17" hidden="1" outlineLevel="1" x14ac:dyDescent="0.2">
      <c r="A62" s="1361" t="str">
        <f>'DETAIL PREVISION BUDGET 2024'!A247</f>
        <v>Assemblée Générale 2025</v>
      </c>
      <c r="B62" s="1362">
        <f>'DETAIL PREVISION BUDGET 2024'!B247</f>
        <v>0</v>
      </c>
      <c r="C62" s="450">
        <f>'DETAIL PREVISION BUDGET 2024'!D247</f>
        <v>0</v>
      </c>
      <c r="D62" s="1157">
        <v>10000</v>
      </c>
      <c r="E62" s="1137">
        <v>10000</v>
      </c>
      <c r="F62" s="455">
        <f>'DETAIL PREVISION BUDGET 2024'!H247</f>
        <v>10000</v>
      </c>
      <c r="G62" s="349">
        <v>0</v>
      </c>
      <c r="H62" s="455">
        <f>'DETAIL PREVISION BUDGET 2024'!K247</f>
        <v>0</v>
      </c>
      <c r="I62" s="349">
        <v>0</v>
      </c>
      <c r="J62" s="455">
        <f>'DETAIL PREVISION BUDGET 2024'!N247</f>
        <v>0</v>
      </c>
      <c r="K62" s="349">
        <v>0</v>
      </c>
      <c r="L62" s="455">
        <f>'DETAIL PREVISION BUDGET 2024'!Q247</f>
        <v>0</v>
      </c>
      <c r="M62" s="349">
        <v>0</v>
      </c>
      <c r="N62" s="715">
        <f>'DETAIL PREVISION BUDGET 2024'!T247</f>
        <v>0</v>
      </c>
      <c r="O62" s="349">
        <v>0</v>
      </c>
      <c r="P62" s="734">
        <f>'DETAIL PREVISION BUDGET 2024'!W247</f>
        <v>0</v>
      </c>
      <c r="Q62" s="1"/>
    </row>
    <row r="63" spans="1:17" hidden="1" outlineLevel="1" x14ac:dyDescent="0.2">
      <c r="A63" s="1340" t="str">
        <f>'DETAIL PREVISION BUDGET 2024'!A251</f>
        <v>Manifestation 2025</v>
      </c>
      <c r="B63" s="1341">
        <f>'DETAIL PREVISION BUDGET 2024'!B251</f>
        <v>0</v>
      </c>
      <c r="C63" s="450">
        <f>'DETAIL PREVISION BUDGET 2024'!D251</f>
        <v>20000</v>
      </c>
      <c r="D63" s="1161">
        <v>0</v>
      </c>
      <c r="E63" s="1137">
        <v>0</v>
      </c>
      <c r="F63" s="455">
        <f>'DETAIL PREVISION BUDGET 2024'!H251</f>
        <v>20000</v>
      </c>
      <c r="G63" s="349">
        <v>0</v>
      </c>
      <c r="H63" s="455">
        <f>'DETAIL PREVISION BUDGET 2024'!K251</f>
        <v>0</v>
      </c>
      <c r="I63" s="349">
        <v>0</v>
      </c>
      <c r="J63" s="455">
        <f>'DETAIL PREVISION BUDGET 2024'!N251</f>
        <v>0</v>
      </c>
      <c r="K63" s="349">
        <v>0</v>
      </c>
      <c r="L63" s="455">
        <f>'DETAIL PREVISION BUDGET 2024'!Q251</f>
        <v>0</v>
      </c>
      <c r="M63" s="349">
        <v>0</v>
      </c>
      <c r="N63" s="715">
        <f>'DETAIL PREVISION BUDGET 2024'!T251</f>
        <v>0</v>
      </c>
      <c r="O63" s="349">
        <v>0</v>
      </c>
      <c r="P63" s="734">
        <f>'DETAIL PREVISION BUDGET 2024'!W251</f>
        <v>0</v>
      </c>
      <c r="Q63" s="1"/>
    </row>
    <row r="64" spans="1:17" hidden="1" outlineLevel="1" x14ac:dyDescent="0.2">
      <c r="A64" s="1340" t="str">
        <f>'DETAIL PREVISION BUDGET 2024'!A256</f>
        <v>Aéromodélisme</v>
      </c>
      <c r="B64" s="1341">
        <f>'DETAIL PREVISION BUDGET 2024'!B256</f>
        <v>0</v>
      </c>
      <c r="C64" s="450">
        <f>'DETAIL PREVISION BUDGET 2024'!D256</f>
        <v>2000</v>
      </c>
      <c r="D64" s="1161">
        <v>2000</v>
      </c>
      <c r="E64" s="1137">
        <v>0</v>
      </c>
      <c r="F64" s="455">
        <f>'DETAIL PREVISION BUDGET 2024'!H256</f>
        <v>0</v>
      </c>
      <c r="G64" s="349">
        <v>2000</v>
      </c>
      <c r="H64" s="455">
        <f>'DETAIL PREVISION BUDGET 2024'!K256</f>
        <v>2000</v>
      </c>
      <c r="I64" s="349">
        <v>0</v>
      </c>
      <c r="J64" s="455">
        <f>'DETAIL PREVISION BUDGET 2024'!N256</f>
        <v>0</v>
      </c>
      <c r="K64" s="349">
        <v>0</v>
      </c>
      <c r="L64" s="455">
        <f>'DETAIL PREVISION BUDGET 2024'!Q256</f>
        <v>0</v>
      </c>
      <c r="M64" s="349">
        <v>0</v>
      </c>
      <c r="N64" s="715">
        <f>'DETAIL PREVISION BUDGET 2024'!T256</f>
        <v>0</v>
      </c>
      <c r="O64" s="349">
        <v>0</v>
      </c>
      <c r="P64" s="734">
        <f>'DETAIL PREVISION BUDGET 2024'!W256</f>
        <v>0</v>
      </c>
      <c r="Q64" s="1"/>
    </row>
    <row r="65" spans="1:17" hidden="1" outlineLevel="1" x14ac:dyDescent="0.2">
      <c r="A65" s="1340" t="str">
        <f>'DETAIL PREVISION BUDGET 2024'!A260</f>
        <v xml:space="preserve">Parachutisme </v>
      </c>
      <c r="B65" s="1341">
        <f>'DETAIL PREVISION BUDGET 2024'!B260</f>
        <v>0</v>
      </c>
      <c r="C65" s="450">
        <f>'DETAIL PREVISION BUDGET 2024'!D260</f>
        <v>3500</v>
      </c>
      <c r="D65" s="1161">
        <v>4500</v>
      </c>
      <c r="E65" s="1137">
        <v>0</v>
      </c>
      <c r="F65" s="455">
        <f>'DETAIL PREVISION BUDGET 2024'!H260</f>
        <v>0</v>
      </c>
      <c r="G65" s="349">
        <v>0</v>
      </c>
      <c r="H65" s="455">
        <f>'DETAIL PREVISION BUDGET 2024'!K260</f>
        <v>0</v>
      </c>
      <c r="I65" s="349">
        <v>4500</v>
      </c>
      <c r="J65" s="455">
        <f>'DETAIL PREVISION BUDGET 2024'!N260</f>
        <v>3500</v>
      </c>
      <c r="K65" s="349">
        <v>0</v>
      </c>
      <c r="L65" s="455">
        <f>'DETAIL PREVISION BUDGET 2024'!Q260</f>
        <v>0</v>
      </c>
      <c r="M65" s="349">
        <v>0</v>
      </c>
      <c r="N65" s="715">
        <f>'DETAIL PREVISION BUDGET 2024'!T260</f>
        <v>0</v>
      </c>
      <c r="O65" s="349">
        <v>0</v>
      </c>
      <c r="P65" s="734">
        <f>'DETAIL PREVISION BUDGET 2024'!W260</f>
        <v>0</v>
      </c>
      <c r="Q65" s="1"/>
    </row>
    <row r="66" spans="1:17" hidden="1" outlineLevel="1" x14ac:dyDescent="0.2">
      <c r="A66" s="1340" t="str">
        <f>'DETAIL PREVISION BUDGET 2024'!A265</f>
        <v>Vol Libre: Activité Parapente</v>
      </c>
      <c r="B66" s="1341">
        <f>'DETAIL PREVISION BUDGET 2024'!B265</f>
        <v>0</v>
      </c>
      <c r="C66" s="450">
        <f>'DETAIL PREVISION BUDGET 2024'!D265</f>
        <v>4000</v>
      </c>
      <c r="D66" s="1161">
        <v>4000</v>
      </c>
      <c r="E66" s="1137">
        <v>0</v>
      </c>
      <c r="F66" s="455">
        <f>'DETAIL PREVISION BUDGET 2024'!H265</f>
        <v>0</v>
      </c>
      <c r="G66" s="349">
        <v>0</v>
      </c>
      <c r="H66" s="455">
        <f>'DETAIL PREVISION BUDGET 2024'!K265</f>
        <v>0</v>
      </c>
      <c r="I66" s="349">
        <v>0</v>
      </c>
      <c r="J66" s="455">
        <f>'DETAIL PREVISION BUDGET 2024'!N265</f>
        <v>0</v>
      </c>
      <c r="K66" s="349">
        <v>4000</v>
      </c>
      <c r="L66" s="455">
        <f>'DETAIL PREVISION BUDGET 2024'!Q265</f>
        <v>4000</v>
      </c>
      <c r="M66" s="349">
        <v>0</v>
      </c>
      <c r="N66" s="715">
        <f>'DETAIL PREVISION BUDGET 2024'!T265</f>
        <v>0</v>
      </c>
      <c r="O66" s="349">
        <v>0</v>
      </c>
      <c r="P66" s="734">
        <f>'DETAIL PREVISION BUDGET 2024'!W265</f>
        <v>0</v>
      </c>
      <c r="Q66" s="1"/>
    </row>
    <row r="67" spans="1:17" hidden="1" outlineLevel="1" x14ac:dyDescent="0.2">
      <c r="A67" s="1340" t="str">
        <f>'DETAIL PREVISION BUDGET 2024'!A269</f>
        <v>Vol Libre: Activité Paramoteur</v>
      </c>
      <c r="B67" s="1341">
        <f>'DETAIL PREVISION BUDGET 2024'!B269</f>
        <v>0</v>
      </c>
      <c r="C67" s="450">
        <f>'DETAIL PREVISION BUDGET 2024'!D269</f>
        <v>2500</v>
      </c>
      <c r="D67" s="1161">
        <v>2500</v>
      </c>
      <c r="E67" s="1137">
        <v>0</v>
      </c>
      <c r="F67" s="455">
        <f>'DETAIL PREVISION BUDGET 2024'!H269</f>
        <v>0</v>
      </c>
      <c r="G67" s="349">
        <v>0</v>
      </c>
      <c r="H67" s="455">
        <f>'DETAIL PREVISION BUDGET 2024'!K269</f>
        <v>0</v>
      </c>
      <c r="I67" s="349">
        <v>0</v>
      </c>
      <c r="J67" s="455">
        <f>'DETAIL PREVISION BUDGET 2024'!N269</f>
        <v>0</v>
      </c>
      <c r="K67" s="349">
        <v>2500</v>
      </c>
      <c r="L67" s="455">
        <f>'DETAIL PREVISION BUDGET 2024'!Q269</f>
        <v>2500</v>
      </c>
      <c r="M67" s="349">
        <v>0</v>
      </c>
      <c r="N67" s="715">
        <f>'DETAIL PREVISION BUDGET 2024'!T269</f>
        <v>0</v>
      </c>
      <c r="O67" s="349">
        <v>0</v>
      </c>
      <c r="P67" s="734">
        <f>'DETAIL PREVISION BUDGET 2024'!W269</f>
        <v>0</v>
      </c>
      <c r="Q67" s="1"/>
    </row>
    <row r="68" spans="1:17" hidden="1" outlineLevel="1" x14ac:dyDescent="0.2">
      <c r="A68" s="1340" t="str">
        <f>'DETAIL PREVISION BUDGET 2024'!A273</f>
        <v>Vol Moteur : Activité Avion</v>
      </c>
      <c r="B68" s="1341">
        <f>'DETAIL PREVISION BUDGET 2024'!B273</f>
        <v>0</v>
      </c>
      <c r="C68" s="450">
        <f>'DETAIL PREVISION BUDGET 2024'!D273</f>
        <v>35000</v>
      </c>
      <c r="D68" s="1161">
        <v>35000</v>
      </c>
      <c r="E68" s="1137">
        <v>0</v>
      </c>
      <c r="F68" s="455">
        <f>'DETAIL PREVISION BUDGET 2024'!H273</f>
        <v>0</v>
      </c>
      <c r="G68" s="349">
        <v>0</v>
      </c>
      <c r="H68" s="455">
        <f>'DETAIL PREVISION BUDGET 2024'!K273</f>
        <v>0</v>
      </c>
      <c r="I68" s="349">
        <v>0</v>
      </c>
      <c r="J68" s="455">
        <f>'DETAIL PREVISION BUDGET 2024'!N273</f>
        <v>0</v>
      </c>
      <c r="K68" s="349">
        <v>0</v>
      </c>
      <c r="L68" s="455">
        <f>'DETAIL PREVISION BUDGET 2024'!Q273</f>
        <v>0</v>
      </c>
      <c r="M68" s="349">
        <v>35000</v>
      </c>
      <c r="N68" s="715">
        <f>'DETAIL PREVISION BUDGET 2024'!T273</f>
        <v>35000</v>
      </c>
      <c r="O68" s="349">
        <v>0</v>
      </c>
      <c r="P68" s="734">
        <f>'DETAIL PREVISION BUDGET 2024'!W273</f>
        <v>0</v>
      </c>
      <c r="Q68" s="1"/>
    </row>
    <row r="69" spans="1:17" hidden="1" outlineLevel="1" x14ac:dyDescent="0.2">
      <c r="A69" s="1340" t="str">
        <f>'DETAIL PREVISION BUDGET 2024'!A278</f>
        <v>Vol Moteur : Activité ULM</v>
      </c>
      <c r="B69" s="1341">
        <f>'DETAIL PREVISION BUDGET 2024'!B278</f>
        <v>0</v>
      </c>
      <c r="C69" s="450">
        <f>'DETAIL PREVISION BUDGET 2024'!D278</f>
        <v>5000</v>
      </c>
      <c r="D69" s="1161">
        <v>5000</v>
      </c>
      <c r="E69" s="1137">
        <v>0</v>
      </c>
      <c r="F69" s="455">
        <f>'DETAIL PREVISION BUDGET 2024'!H278</f>
        <v>0</v>
      </c>
      <c r="G69" s="349">
        <v>0</v>
      </c>
      <c r="H69" s="455">
        <f>'DETAIL PREVISION BUDGET 2024'!K278</f>
        <v>0</v>
      </c>
      <c r="I69" s="349">
        <v>0</v>
      </c>
      <c r="J69" s="455">
        <f>'DETAIL PREVISION BUDGET 2024'!N278</f>
        <v>0</v>
      </c>
      <c r="K69" s="349">
        <v>0</v>
      </c>
      <c r="L69" s="455">
        <f>'DETAIL PREVISION BUDGET 2024'!Q278</f>
        <v>0</v>
      </c>
      <c r="M69" s="349">
        <v>5000</v>
      </c>
      <c r="N69" s="715">
        <f>'DETAIL PREVISION BUDGET 2024'!T278</f>
        <v>5000</v>
      </c>
      <c r="O69" s="349">
        <v>0</v>
      </c>
      <c r="P69" s="734">
        <f>'DETAIL PREVISION BUDGET 2024'!W278</f>
        <v>0</v>
      </c>
      <c r="Q69" s="1"/>
    </row>
    <row r="70" spans="1:17" hidden="1" outlineLevel="1" x14ac:dyDescent="0.2">
      <c r="A70" s="1340" t="str">
        <f>'DETAIL PREVISION BUDGET 2024'!A282</f>
        <v>Vol à Voile</v>
      </c>
      <c r="B70" s="1341">
        <f>'DETAIL PREVISION BUDGET 2024'!B282</f>
        <v>0</v>
      </c>
      <c r="C70" s="450">
        <f>'DETAIL PREVISION BUDGET 2024'!D282</f>
        <v>0</v>
      </c>
      <c r="D70" s="1161">
        <v>0</v>
      </c>
      <c r="E70" s="1137">
        <v>0</v>
      </c>
      <c r="F70" s="455">
        <f>'DETAIL PREVISION BUDGET 2024'!H282</f>
        <v>0</v>
      </c>
      <c r="G70" s="349">
        <v>0</v>
      </c>
      <c r="H70" s="455">
        <f>'DETAIL PREVISION BUDGET 2024'!K282</f>
        <v>0</v>
      </c>
      <c r="I70" s="349">
        <v>0</v>
      </c>
      <c r="J70" s="455">
        <f>'DETAIL PREVISION BUDGET 2024'!N282</f>
        <v>0</v>
      </c>
      <c r="K70" s="349">
        <v>0</v>
      </c>
      <c r="L70" s="455">
        <f>'DETAIL PREVISION BUDGET 2024'!Q282</f>
        <v>0</v>
      </c>
      <c r="M70" s="349">
        <v>0</v>
      </c>
      <c r="N70" s="715">
        <f>'DETAIL PREVISION BUDGET 2024'!T282</f>
        <v>0</v>
      </c>
      <c r="O70" s="349">
        <v>0</v>
      </c>
      <c r="P70" s="734">
        <f>'DETAIL PREVISION BUDGET 2024'!W282</f>
        <v>0</v>
      </c>
      <c r="Q70" s="1"/>
    </row>
    <row r="71" spans="1:17" collapsed="1" x14ac:dyDescent="0.2">
      <c r="A71" s="1367" t="str">
        <f>'DETAIL PREVISION BUDGET 2024'!A290</f>
        <v>6/ Sous total PROVISIONS</v>
      </c>
      <c r="B71" s="1368">
        <f>'DETAIL PREVISION BUDGET 2024'!B290</f>
        <v>0</v>
      </c>
      <c r="C71" s="452">
        <f>'DETAIL PREVISION BUDGET 2024'!D290</f>
        <v>72000</v>
      </c>
      <c r="D71" s="1159">
        <v>63000</v>
      </c>
      <c r="E71" s="1139">
        <v>10000</v>
      </c>
      <c r="F71" s="457">
        <f>'DETAIL PREVISION BUDGET 2024'!H290</f>
        <v>30000</v>
      </c>
      <c r="G71" s="105">
        <v>2000</v>
      </c>
      <c r="H71" s="457">
        <f>'DETAIL PREVISION BUDGET 2024'!K290</f>
        <v>2000</v>
      </c>
      <c r="I71" s="105">
        <v>4500</v>
      </c>
      <c r="J71" s="457">
        <f>'DETAIL PREVISION BUDGET 2024'!N290</f>
        <v>3500</v>
      </c>
      <c r="K71" s="105">
        <v>6500</v>
      </c>
      <c r="L71" s="457">
        <f>'DETAIL PREVISION BUDGET 2024'!Q290</f>
        <v>6500</v>
      </c>
      <c r="M71" s="105">
        <v>40000</v>
      </c>
      <c r="N71" s="717">
        <f>'DETAIL PREVISION BUDGET 2024'!T290</f>
        <v>40000</v>
      </c>
      <c r="O71" s="105">
        <v>0</v>
      </c>
      <c r="P71" s="736">
        <f>'DETAIL PREVISION BUDGET 2024'!W290</f>
        <v>0</v>
      </c>
      <c r="Q71" s="1"/>
    </row>
    <row r="72" spans="1:17" x14ac:dyDescent="0.2">
      <c r="A72" s="1353" t="str">
        <f>'DETAIL PREVISION BUDGET 2024'!A291</f>
        <v>7 / FORMATION</v>
      </c>
      <c r="B72" s="1354">
        <f>'DETAIL PREVISION BUDGET 2024'!B291</f>
        <v>0</v>
      </c>
      <c r="C72" s="707"/>
      <c r="D72" s="1160"/>
      <c r="E72" s="1140"/>
      <c r="F72" s="433"/>
      <c r="G72" s="708"/>
      <c r="H72" s="433"/>
      <c r="I72" s="708"/>
      <c r="J72" s="433"/>
      <c r="K72" s="708"/>
      <c r="L72" s="433"/>
      <c r="M72" s="708"/>
      <c r="N72" s="718"/>
      <c r="O72" s="708"/>
      <c r="P72" s="737"/>
      <c r="Q72" s="3"/>
    </row>
    <row r="73" spans="1:17" hidden="1" outlineLevel="1" x14ac:dyDescent="0.2">
      <c r="A73" s="1361" t="str">
        <f>'DETAIL PREVISION BUDGET 2024'!A292</f>
        <v>Aide aux débutants</v>
      </c>
      <c r="B73" s="1362">
        <f>'DETAIL PREVISION BUDGET 2024'!B292</f>
        <v>0</v>
      </c>
      <c r="C73" s="450">
        <f>'DETAIL PREVISION BUDGET 2024'!D292</f>
        <v>4750</v>
      </c>
      <c r="D73" s="1157">
        <v>4750</v>
      </c>
      <c r="E73" s="1142">
        <v>0</v>
      </c>
      <c r="F73" s="455">
        <f>'DETAIL PREVISION BUDGET 2024'!H292</f>
        <v>0</v>
      </c>
      <c r="G73" s="712">
        <v>0</v>
      </c>
      <c r="H73" s="455">
        <f>'DETAIL PREVISION BUDGET 2024'!K292</f>
        <v>0</v>
      </c>
      <c r="I73" s="712">
        <v>0</v>
      </c>
      <c r="J73" s="455">
        <f>'DETAIL PREVISION BUDGET 2024'!N292</f>
        <v>0</v>
      </c>
      <c r="K73" s="712">
        <v>0</v>
      </c>
      <c r="L73" s="455">
        <f>'DETAIL PREVISION BUDGET 2024'!Q292</f>
        <v>0</v>
      </c>
      <c r="M73" s="712">
        <v>4000</v>
      </c>
      <c r="N73" s="715">
        <f>'DETAIL PREVISION BUDGET 2024'!T292</f>
        <v>4000</v>
      </c>
      <c r="O73" s="712">
        <v>0</v>
      </c>
      <c r="P73" s="734">
        <f>'DETAIL PREVISION BUDGET 2024'!W292</f>
        <v>0</v>
      </c>
      <c r="Q73" s="1"/>
    </row>
    <row r="74" spans="1:17" hidden="1" outlineLevel="1" x14ac:dyDescent="0.2">
      <c r="A74" s="1340" t="str">
        <f>'DETAIL PREVISION BUDGET 2024'!A299</f>
        <v>Aéromodélisme</v>
      </c>
      <c r="B74" s="1341">
        <f>'DETAIL PREVISION BUDGET 2024'!B299</f>
        <v>0</v>
      </c>
      <c r="C74" s="450">
        <f>'DETAIL PREVISION BUDGET 2024'!D299</f>
        <v>1000</v>
      </c>
      <c r="D74" s="1161">
        <v>1000</v>
      </c>
      <c r="E74" s="1137">
        <v>0</v>
      </c>
      <c r="F74" s="455">
        <f>'DETAIL PREVISION BUDGET 2024'!H299</f>
        <v>0</v>
      </c>
      <c r="G74" s="349">
        <v>1000</v>
      </c>
      <c r="H74" s="455">
        <f>'DETAIL PREVISION BUDGET 2024'!K299</f>
        <v>1000</v>
      </c>
      <c r="I74" s="349">
        <v>0</v>
      </c>
      <c r="J74" s="455">
        <f>'DETAIL PREVISION BUDGET 2024'!N299</f>
        <v>0</v>
      </c>
      <c r="K74" s="349">
        <v>0</v>
      </c>
      <c r="L74" s="455">
        <f>'DETAIL PREVISION BUDGET 2024'!Q299</f>
        <v>0</v>
      </c>
      <c r="M74" s="349">
        <v>0</v>
      </c>
      <c r="N74" s="715">
        <f>'DETAIL PREVISION BUDGET 2024'!T299</f>
        <v>0</v>
      </c>
      <c r="O74" s="349">
        <v>0</v>
      </c>
      <c r="P74" s="734">
        <f>'DETAIL PREVISION BUDGET 2024'!W299</f>
        <v>0</v>
      </c>
      <c r="Q74" s="1"/>
    </row>
    <row r="75" spans="1:17" hidden="1" outlineLevel="1" x14ac:dyDescent="0.2">
      <c r="A75" s="1340" t="str">
        <f>'DETAIL PREVISION BUDGET 2024'!A303</f>
        <v>Parachutisme :</v>
      </c>
      <c r="B75" s="1341">
        <f>'DETAIL PREVISION BUDGET 2024'!B303</f>
        <v>0</v>
      </c>
      <c r="C75" s="450">
        <f>'DETAIL PREVISION BUDGET 2024'!D303</f>
        <v>3500</v>
      </c>
      <c r="D75" s="1161">
        <v>4500</v>
      </c>
      <c r="E75" s="1137">
        <v>0</v>
      </c>
      <c r="F75" s="455">
        <f>'DETAIL PREVISION BUDGET 2024'!H303</f>
        <v>0</v>
      </c>
      <c r="G75" s="349">
        <v>0</v>
      </c>
      <c r="H75" s="455">
        <f>'DETAIL PREVISION BUDGET 2024'!K303</f>
        <v>0</v>
      </c>
      <c r="I75" s="349">
        <v>4500</v>
      </c>
      <c r="J75" s="455">
        <f>'DETAIL PREVISION BUDGET 2024'!N303</f>
        <v>3500</v>
      </c>
      <c r="K75" s="349">
        <v>0</v>
      </c>
      <c r="L75" s="455">
        <f>'DETAIL PREVISION BUDGET 2024'!Q303</f>
        <v>0</v>
      </c>
      <c r="M75" s="349">
        <v>0</v>
      </c>
      <c r="N75" s="715">
        <f>'DETAIL PREVISION BUDGET 2024'!T303</f>
        <v>0</v>
      </c>
      <c r="O75" s="349">
        <v>0</v>
      </c>
      <c r="P75" s="734">
        <f>'DETAIL PREVISION BUDGET 2024'!W303</f>
        <v>0</v>
      </c>
      <c r="Q75" s="1"/>
    </row>
    <row r="76" spans="1:17" hidden="1" outlineLevel="1" x14ac:dyDescent="0.2">
      <c r="A76" s="1340" t="str">
        <f>'DETAIL PREVISION BUDGET 2024'!A308</f>
        <v>Vol Libre / Parapente</v>
      </c>
      <c r="B76" s="1341">
        <f>'DETAIL PREVISION BUDGET 2024'!B308</f>
        <v>0</v>
      </c>
      <c r="C76" s="450">
        <f>'DETAIL PREVISION BUDGET 2024'!D308</f>
        <v>1000</v>
      </c>
      <c r="D76" s="1161">
        <v>1000</v>
      </c>
      <c r="E76" s="1137">
        <v>0</v>
      </c>
      <c r="F76" s="455">
        <f>'DETAIL PREVISION BUDGET 2024'!H308</f>
        <v>0</v>
      </c>
      <c r="G76" s="349">
        <v>0</v>
      </c>
      <c r="H76" s="455">
        <f>'DETAIL PREVISION BUDGET 2024'!K308</f>
        <v>0</v>
      </c>
      <c r="I76" s="349">
        <v>0</v>
      </c>
      <c r="J76" s="455">
        <f>'DETAIL PREVISION BUDGET 2024'!N308</f>
        <v>0</v>
      </c>
      <c r="K76" s="349">
        <v>1000</v>
      </c>
      <c r="L76" s="455">
        <f>'DETAIL PREVISION BUDGET 2024'!Q308</f>
        <v>1000</v>
      </c>
      <c r="M76" s="349">
        <v>0</v>
      </c>
      <c r="N76" s="715">
        <f>'DETAIL PREVISION BUDGET 2024'!T308</f>
        <v>0</v>
      </c>
      <c r="O76" s="349">
        <v>0</v>
      </c>
      <c r="P76" s="734">
        <f>'DETAIL PREVISION BUDGET 2024'!W308</f>
        <v>0</v>
      </c>
      <c r="Q76" s="1"/>
    </row>
    <row r="77" spans="1:17" hidden="1" outlineLevel="1" x14ac:dyDescent="0.2">
      <c r="A77" s="1340" t="str">
        <f>'DETAIL PREVISION BUDGET 2024'!A312</f>
        <v>Vol Libre / Paramoteur</v>
      </c>
      <c r="B77" s="1341">
        <f>'DETAIL PREVISION BUDGET 2024'!B312</f>
        <v>0</v>
      </c>
      <c r="C77" s="450">
        <f>'DETAIL PREVISION BUDGET 2024'!D312</f>
        <v>1000</v>
      </c>
      <c r="D77" s="1161">
        <v>1000</v>
      </c>
      <c r="E77" s="1137">
        <v>0</v>
      </c>
      <c r="F77" s="455">
        <f>'DETAIL PREVISION BUDGET 2024'!H312</f>
        <v>0</v>
      </c>
      <c r="G77" s="349">
        <v>0</v>
      </c>
      <c r="H77" s="455">
        <f>'DETAIL PREVISION BUDGET 2024'!K312</f>
        <v>0</v>
      </c>
      <c r="I77" s="349">
        <v>0</v>
      </c>
      <c r="J77" s="455">
        <f>'DETAIL PREVISION BUDGET 2024'!N312</f>
        <v>0</v>
      </c>
      <c r="K77" s="349">
        <v>1000</v>
      </c>
      <c r="L77" s="455">
        <f>'DETAIL PREVISION BUDGET 2024'!Q312</f>
        <v>1000</v>
      </c>
      <c r="M77" s="349">
        <v>0</v>
      </c>
      <c r="N77" s="715">
        <f>'DETAIL PREVISION BUDGET 2024'!T312</f>
        <v>0</v>
      </c>
      <c r="O77" s="349">
        <v>0</v>
      </c>
      <c r="P77" s="734">
        <f>'DETAIL PREVISION BUDGET 2024'!W312</f>
        <v>0</v>
      </c>
      <c r="Q77" s="1"/>
    </row>
    <row r="78" spans="1:17" hidden="1" outlineLevel="1" x14ac:dyDescent="0.2">
      <c r="A78" s="1340" t="str">
        <f>'DETAIL PREVISION BUDGET 2024'!A316</f>
        <v>Vol Moteur / Avion</v>
      </c>
      <c r="B78" s="1341">
        <f>'DETAIL PREVISION BUDGET 2024'!B316</f>
        <v>0</v>
      </c>
      <c r="C78" s="450">
        <f>'DETAIL PREVISION BUDGET 2024'!D316</f>
        <v>3000</v>
      </c>
      <c r="D78" s="1161">
        <v>3000</v>
      </c>
      <c r="E78" s="1137">
        <v>0</v>
      </c>
      <c r="F78" s="455">
        <f>'DETAIL PREVISION BUDGET 2024'!H316</f>
        <v>0</v>
      </c>
      <c r="G78" s="349">
        <v>0</v>
      </c>
      <c r="H78" s="455">
        <f>'DETAIL PREVISION BUDGET 2024'!K316</f>
        <v>0</v>
      </c>
      <c r="I78" s="349">
        <v>0</v>
      </c>
      <c r="J78" s="455">
        <f>'DETAIL PREVISION BUDGET 2024'!N316</f>
        <v>0</v>
      </c>
      <c r="K78" s="349">
        <v>0</v>
      </c>
      <c r="L78" s="455">
        <f>'DETAIL PREVISION BUDGET 2024'!Q316</f>
        <v>0</v>
      </c>
      <c r="M78" s="349">
        <v>3000</v>
      </c>
      <c r="N78" s="715">
        <f>'DETAIL PREVISION BUDGET 2024'!T316</f>
        <v>3000</v>
      </c>
      <c r="O78" s="349">
        <v>0</v>
      </c>
      <c r="P78" s="734">
        <f>'DETAIL PREVISION BUDGET 2024'!W316</f>
        <v>0</v>
      </c>
      <c r="Q78" s="1"/>
    </row>
    <row r="79" spans="1:17" hidden="1" outlineLevel="1" x14ac:dyDescent="0.2">
      <c r="A79" s="1340" t="str">
        <f>'DETAIL PREVISION BUDGET 2024'!A320</f>
        <v>Vol Moteur / ULM</v>
      </c>
      <c r="B79" s="1341">
        <f>'DETAIL PREVISION BUDGET 2024'!B320</f>
        <v>0</v>
      </c>
      <c r="C79" s="450">
        <f>'DETAIL PREVISION BUDGET 2024'!D320</f>
        <v>0</v>
      </c>
      <c r="D79" s="1161">
        <v>0</v>
      </c>
      <c r="E79" s="1137">
        <v>0</v>
      </c>
      <c r="F79" s="455">
        <f>'DETAIL PREVISION BUDGET 2024'!H320</f>
        <v>0</v>
      </c>
      <c r="G79" s="349">
        <v>0</v>
      </c>
      <c r="H79" s="455">
        <f>'DETAIL PREVISION BUDGET 2024'!K320</f>
        <v>0</v>
      </c>
      <c r="I79" s="349">
        <v>0</v>
      </c>
      <c r="J79" s="455">
        <f>'DETAIL PREVISION BUDGET 2024'!N320</f>
        <v>0</v>
      </c>
      <c r="K79" s="349">
        <v>0</v>
      </c>
      <c r="L79" s="455">
        <f>'DETAIL PREVISION BUDGET 2024'!Q320</f>
        <v>0</v>
      </c>
      <c r="M79" s="349">
        <v>0</v>
      </c>
      <c r="N79" s="715">
        <f>'DETAIL PREVISION BUDGET 2024'!T320</f>
        <v>0</v>
      </c>
      <c r="O79" s="349">
        <v>0</v>
      </c>
      <c r="P79" s="734">
        <f>'DETAIL PREVISION BUDGET 2024'!W320</f>
        <v>0</v>
      </c>
      <c r="Q79" s="1"/>
    </row>
    <row r="80" spans="1:17" hidden="1" outlineLevel="1" x14ac:dyDescent="0.2">
      <c r="A80" s="1340" t="str">
        <f>'DETAIL PREVISION BUDGET 2024'!A324</f>
        <v>Vol à Voile</v>
      </c>
      <c r="B80" s="1341">
        <f>'DETAIL PREVISION BUDGET 2024'!B324</f>
        <v>0</v>
      </c>
      <c r="C80" s="451">
        <f>'DETAIL PREVISION BUDGET 2024'!D324</f>
        <v>500</v>
      </c>
      <c r="D80" s="1161">
        <v>500</v>
      </c>
      <c r="E80" s="1138">
        <v>0</v>
      </c>
      <c r="F80" s="456">
        <f>'DETAIL PREVISION BUDGET 2024'!H324</f>
        <v>0</v>
      </c>
      <c r="G80" s="348">
        <v>0</v>
      </c>
      <c r="H80" s="456">
        <f>'DETAIL PREVISION BUDGET 2024'!K324</f>
        <v>0</v>
      </c>
      <c r="I80" s="348">
        <v>0</v>
      </c>
      <c r="J80" s="456">
        <f>'DETAIL PREVISION BUDGET 2024'!N324</f>
        <v>0</v>
      </c>
      <c r="K80" s="348">
        <v>0</v>
      </c>
      <c r="L80" s="456">
        <f>'DETAIL PREVISION BUDGET 2024'!Q324</f>
        <v>0</v>
      </c>
      <c r="M80" s="348">
        <v>0</v>
      </c>
      <c r="N80" s="716">
        <f>'DETAIL PREVISION BUDGET 2024'!T324</f>
        <v>0</v>
      </c>
      <c r="O80" s="348">
        <v>500</v>
      </c>
      <c r="P80" s="735">
        <f>'DETAIL PREVISION BUDGET 2024'!W324</f>
        <v>500</v>
      </c>
      <c r="Q80" s="1"/>
    </row>
    <row r="81" spans="1:17" collapsed="1" x14ac:dyDescent="0.2">
      <c r="A81" s="1363" t="str">
        <f>'DETAIL PREVISION BUDGET 2024'!A328</f>
        <v>7/ Sous total FORMATION</v>
      </c>
      <c r="B81" s="1364">
        <f>'DETAIL PREVISION BUDGET 2024'!B328</f>
        <v>0</v>
      </c>
      <c r="C81" s="452">
        <f>'DETAIL PREVISION BUDGET 2024'!D328</f>
        <v>14750</v>
      </c>
      <c r="D81" s="1159">
        <v>15750</v>
      </c>
      <c r="E81" s="1139">
        <v>0</v>
      </c>
      <c r="F81" s="457">
        <f>'DETAIL PREVISION BUDGET 2024'!H328</f>
        <v>0</v>
      </c>
      <c r="G81" s="105">
        <v>1000</v>
      </c>
      <c r="H81" s="457">
        <f>'DETAIL PREVISION BUDGET 2024'!K328</f>
        <v>1000</v>
      </c>
      <c r="I81" s="105">
        <v>4500</v>
      </c>
      <c r="J81" s="457">
        <f>'DETAIL PREVISION BUDGET 2024'!N328</f>
        <v>3500</v>
      </c>
      <c r="K81" s="105">
        <v>2000</v>
      </c>
      <c r="L81" s="457">
        <f>'DETAIL PREVISION BUDGET 2024'!Q328</f>
        <v>2000</v>
      </c>
      <c r="M81" s="105">
        <v>7000</v>
      </c>
      <c r="N81" s="717">
        <f>'DETAIL PREVISION BUDGET 2024'!T328</f>
        <v>7000</v>
      </c>
      <c r="O81" s="105">
        <v>500</v>
      </c>
      <c r="P81" s="736">
        <f>'DETAIL PREVISION BUDGET 2024'!W328</f>
        <v>500</v>
      </c>
      <c r="Q81" s="1"/>
    </row>
    <row r="82" spans="1:17" x14ac:dyDescent="0.2">
      <c r="A82" s="1353" t="str">
        <f>'DETAIL PREVISION BUDGET 2024'!A329</f>
        <v>8 / EVENEMENTS</v>
      </c>
      <c r="B82" s="1354">
        <f>'DETAIL PREVISION BUDGET 2024'!B329</f>
        <v>0</v>
      </c>
      <c r="C82" s="707"/>
      <c r="D82" s="1160"/>
      <c r="E82" s="1140"/>
      <c r="F82" s="433"/>
      <c r="G82" s="708"/>
      <c r="H82" s="433"/>
      <c r="I82" s="708"/>
      <c r="J82" s="433"/>
      <c r="K82" s="708"/>
      <c r="L82" s="433"/>
      <c r="M82" s="708"/>
      <c r="N82" s="718"/>
      <c r="O82" s="708"/>
      <c r="P82" s="737"/>
      <c r="Q82" s="1"/>
    </row>
    <row r="83" spans="1:17" hidden="1" outlineLevel="1" x14ac:dyDescent="0.2">
      <c r="A83" s="1361" t="str">
        <f>'DETAIL PREVISION BUDGET 2024'!A330</f>
        <v>Assemblée Générale</v>
      </c>
      <c r="B83" s="1362">
        <f>'DETAIL PREVISION BUDGET 2024'!B330</f>
        <v>0</v>
      </c>
      <c r="C83" s="450">
        <f>'DETAIL PREVISION BUDGET 2024'!D330</f>
        <v>0</v>
      </c>
      <c r="D83" s="1157">
        <v>0</v>
      </c>
      <c r="E83" s="1137">
        <v>0</v>
      </c>
      <c r="F83" s="455">
        <f>'DETAIL PREVISION BUDGET 2024'!H330</f>
        <v>0</v>
      </c>
      <c r="G83" s="74">
        <v>0</v>
      </c>
      <c r="H83" s="455">
        <f>'DETAIL PREVISION BUDGET 2024'!K330</f>
        <v>0</v>
      </c>
      <c r="I83" s="349">
        <v>0</v>
      </c>
      <c r="J83" s="455">
        <f>'DETAIL PREVISION BUDGET 2024'!N330</f>
        <v>0</v>
      </c>
      <c r="K83" s="349">
        <v>0</v>
      </c>
      <c r="L83" s="455">
        <f>'DETAIL PREVISION BUDGET 2024'!Q330</f>
        <v>0</v>
      </c>
      <c r="M83" s="349">
        <v>0</v>
      </c>
      <c r="N83" s="715">
        <f>'DETAIL PREVISION BUDGET 2024'!T330</f>
        <v>0</v>
      </c>
      <c r="O83" s="349">
        <v>0</v>
      </c>
      <c r="P83" s="734">
        <f>'DETAIL PREVISION BUDGET 2024'!W330</f>
        <v>0</v>
      </c>
      <c r="Q83" s="1"/>
    </row>
    <row r="84" spans="1:17" hidden="1" outlineLevel="1" x14ac:dyDescent="0.2">
      <c r="A84" s="1340" t="str">
        <f>'DETAIL PREVISION BUDGET 2024'!A334</f>
        <v>Rencontres</v>
      </c>
      <c r="B84" s="1341">
        <f>'DETAIL PREVISION BUDGET 2024'!B334</f>
        <v>0</v>
      </c>
      <c r="C84" s="450">
        <f>'DETAIL PREVISION BUDGET 2024'!D334</f>
        <v>68000</v>
      </c>
      <c r="D84" s="1161">
        <v>73000</v>
      </c>
      <c r="E84" s="1137">
        <v>40000</v>
      </c>
      <c r="F84" s="455">
        <f>'DETAIL PREVISION BUDGET 2024'!H334</f>
        <v>40000</v>
      </c>
      <c r="G84" s="74">
        <v>1500</v>
      </c>
      <c r="H84" s="455">
        <f>'DETAIL PREVISION BUDGET 2024'!K334</f>
        <v>1500</v>
      </c>
      <c r="I84" s="349">
        <v>15000</v>
      </c>
      <c r="J84" s="455">
        <f>'DETAIL PREVISION BUDGET 2024'!N334</f>
        <v>10000</v>
      </c>
      <c r="K84" s="349">
        <v>1500</v>
      </c>
      <c r="L84" s="455">
        <f>'DETAIL PREVISION BUDGET 2024'!Q334</f>
        <v>1500</v>
      </c>
      <c r="M84" s="349">
        <v>12000</v>
      </c>
      <c r="N84" s="715">
        <f>'DETAIL PREVISION BUDGET 2024'!T334</f>
        <v>12000</v>
      </c>
      <c r="O84" s="349">
        <v>3000</v>
      </c>
      <c r="P84" s="734">
        <f>'DETAIL PREVISION BUDGET 2024'!W334</f>
        <v>3000</v>
      </c>
      <c r="Q84" s="1"/>
    </row>
    <row r="85" spans="1:17" hidden="1" outlineLevel="1" x14ac:dyDescent="0.2">
      <c r="A85" s="1340" t="str">
        <f>'DETAIL PREVISION BUDGET 2024'!A344</f>
        <v>Soulac</v>
      </c>
      <c r="B85" s="1341">
        <f>'DETAIL PREVISION BUDGET 2024'!B344</f>
        <v>0</v>
      </c>
      <c r="C85" s="450">
        <f>'DETAIL PREVISION BUDGET 2024'!D344</f>
        <v>5000</v>
      </c>
      <c r="D85" s="1161">
        <v>0</v>
      </c>
      <c r="E85" s="1138">
        <v>0</v>
      </c>
      <c r="F85" s="455">
        <f>'DETAIL PREVISION BUDGET 2024'!H344</f>
        <v>1500</v>
      </c>
      <c r="G85" s="96">
        <v>0</v>
      </c>
      <c r="H85" s="455">
        <f>'DETAIL PREVISION BUDGET 2024'!K344</f>
        <v>0</v>
      </c>
      <c r="I85" s="348">
        <v>0</v>
      </c>
      <c r="J85" s="455">
        <f>'DETAIL PREVISION BUDGET 2024'!N344</f>
        <v>0</v>
      </c>
      <c r="K85" s="348">
        <v>0</v>
      </c>
      <c r="L85" s="455">
        <f>'DETAIL PREVISION BUDGET 2024'!Q344</f>
        <v>0</v>
      </c>
      <c r="M85" s="348">
        <v>0</v>
      </c>
      <c r="N85" s="715">
        <f>'DETAIL PREVISION BUDGET 2024'!T344</f>
        <v>3500</v>
      </c>
      <c r="O85" s="348">
        <v>0</v>
      </c>
      <c r="P85" s="734">
        <f>'DETAIL PREVISION BUDGET 2024'!W344</f>
        <v>0</v>
      </c>
      <c r="Q85" s="1"/>
    </row>
    <row r="86" spans="1:17" hidden="1" outlineLevel="1" x14ac:dyDescent="0.2">
      <c r="A86" s="1340" t="str">
        <f>'DETAIL PREVISION BUDGET 2024'!A350</f>
        <v xml:space="preserve">Regroupements </v>
      </c>
      <c r="B86" s="1341">
        <f>'DETAIL PREVISION BUDGET 2024'!B350</f>
        <v>0</v>
      </c>
      <c r="C86" s="450">
        <f>'DETAIL PREVISION BUDGET 2024'!D350</f>
        <v>0</v>
      </c>
      <c r="D86" s="1161">
        <v>0</v>
      </c>
      <c r="E86" s="1137">
        <v>0</v>
      </c>
      <c r="F86" s="455">
        <f>'DETAIL PREVISION BUDGET 2024'!H350</f>
        <v>0</v>
      </c>
      <c r="G86" s="74">
        <v>0</v>
      </c>
      <c r="H86" s="455">
        <f>'DETAIL PREVISION BUDGET 2024'!K350</f>
        <v>0</v>
      </c>
      <c r="I86" s="349">
        <v>0</v>
      </c>
      <c r="J86" s="455">
        <f>'DETAIL PREVISION BUDGET 2024'!N350</f>
        <v>0</v>
      </c>
      <c r="K86" s="349">
        <v>0</v>
      </c>
      <c r="L86" s="455">
        <f>'DETAIL PREVISION BUDGET 2024'!Q350</f>
        <v>0</v>
      </c>
      <c r="M86" s="349">
        <v>0</v>
      </c>
      <c r="N86" s="715">
        <f>'DETAIL PREVISION BUDGET 2024'!T350</f>
        <v>0</v>
      </c>
      <c r="O86" s="349">
        <v>0</v>
      </c>
      <c r="P86" s="734">
        <f>'DETAIL PREVISION BUDGET 2024'!W350</f>
        <v>0</v>
      </c>
      <c r="Q86" s="1"/>
    </row>
    <row r="87" spans="1:17" collapsed="1" x14ac:dyDescent="0.2">
      <c r="A87" s="1365" t="str">
        <f>'DETAIL PREVISION BUDGET 2024'!A357</f>
        <v>8/ Sous total EVENEMENTS</v>
      </c>
      <c r="B87" s="1366">
        <f>'DETAIL PREVISION BUDGET 2024'!B357</f>
        <v>0</v>
      </c>
      <c r="C87" s="452">
        <f>'DETAIL PREVISION BUDGET 2024'!D357</f>
        <v>73000</v>
      </c>
      <c r="D87" s="1159">
        <v>73000</v>
      </c>
      <c r="E87" s="1139">
        <v>40000</v>
      </c>
      <c r="F87" s="457">
        <f>'DETAIL PREVISION BUDGET 2024'!H357</f>
        <v>41500</v>
      </c>
      <c r="G87" s="105">
        <v>1500</v>
      </c>
      <c r="H87" s="457">
        <f>'DETAIL PREVISION BUDGET 2024'!K357</f>
        <v>1500</v>
      </c>
      <c r="I87" s="105">
        <v>15000</v>
      </c>
      <c r="J87" s="457">
        <f>'DETAIL PREVISION BUDGET 2024'!N357</f>
        <v>10000</v>
      </c>
      <c r="K87" s="105">
        <v>1500</v>
      </c>
      <c r="L87" s="457">
        <f>'DETAIL PREVISION BUDGET 2024'!Q357</f>
        <v>1500</v>
      </c>
      <c r="M87" s="105">
        <v>12000</v>
      </c>
      <c r="N87" s="717">
        <f>'DETAIL PREVISION BUDGET 2024'!T357</f>
        <v>15500</v>
      </c>
      <c r="O87" s="105">
        <v>3000</v>
      </c>
      <c r="P87" s="736">
        <f>'DETAIL PREVISION BUDGET 2024'!W357</f>
        <v>3000</v>
      </c>
      <c r="Q87" s="1"/>
    </row>
    <row r="88" spans="1:17" x14ac:dyDescent="0.2">
      <c r="A88" s="1353" t="str">
        <f>'DETAIL PREVISION BUDGET 2024'!A358</f>
        <v>9 / ENTRETIEN REPARATION</v>
      </c>
      <c r="B88" s="1354">
        <f>'DETAIL PREVISION BUDGET 2024'!B358</f>
        <v>0</v>
      </c>
      <c r="C88" s="707"/>
      <c r="D88" s="1160"/>
      <c r="E88" s="1140"/>
      <c r="F88" s="433"/>
      <c r="G88" s="708"/>
      <c r="H88" s="433"/>
      <c r="I88" s="708"/>
      <c r="J88" s="433"/>
      <c r="K88" s="708"/>
      <c r="L88" s="433"/>
      <c r="M88" s="708"/>
      <c r="N88" s="718"/>
      <c r="O88" s="708"/>
      <c r="P88" s="737"/>
      <c r="Q88" s="3"/>
    </row>
    <row r="89" spans="1:17" hidden="1" outlineLevel="1" x14ac:dyDescent="0.2">
      <c r="A89" s="1361" t="str">
        <f>'DETAIL PREVISION BUDGET 2024'!A359</f>
        <v>Divers</v>
      </c>
      <c r="B89" s="1362">
        <f>'DETAIL PREVISION BUDGET 2024'!B359</f>
        <v>0</v>
      </c>
      <c r="C89" s="450">
        <f>'DETAIL PREVISION BUDGET 2024'!D359</f>
        <v>0</v>
      </c>
      <c r="D89" s="1157">
        <v>0</v>
      </c>
      <c r="E89" s="1137">
        <v>0</v>
      </c>
      <c r="F89" s="455">
        <f>'DETAIL PREVISION BUDGET 2024'!H359</f>
        <v>0</v>
      </c>
      <c r="G89" s="349">
        <v>0</v>
      </c>
      <c r="H89" s="455">
        <f>'DETAIL PREVISION BUDGET 2024'!K359</f>
        <v>0</v>
      </c>
      <c r="I89" s="349">
        <v>0</v>
      </c>
      <c r="J89" s="455">
        <f>'DETAIL PREVISION BUDGET 2024'!N359</f>
        <v>0</v>
      </c>
      <c r="K89" s="349">
        <v>0</v>
      </c>
      <c r="L89" s="455">
        <f>'DETAIL PREVISION BUDGET 2024'!Q359</f>
        <v>0</v>
      </c>
      <c r="M89" s="349">
        <v>0</v>
      </c>
      <c r="N89" s="715">
        <f>'DETAIL PREVISION BUDGET 2024'!T359</f>
        <v>0</v>
      </c>
      <c r="O89" s="349">
        <v>0</v>
      </c>
      <c r="P89" s="734">
        <f>'DETAIL PREVISION BUDGET 2024'!W359</f>
        <v>0</v>
      </c>
      <c r="Q89" s="1"/>
    </row>
    <row r="90" spans="1:17" hidden="1" outlineLevel="1" x14ac:dyDescent="0.2">
      <c r="A90" s="1340" t="str">
        <f>'DETAIL PREVISION BUDGET 2024'!A363</f>
        <v>Treuil Parachutisme</v>
      </c>
      <c r="B90" s="1341">
        <f>'DETAIL PREVISION BUDGET 2024'!B363</f>
        <v>0</v>
      </c>
      <c r="C90" s="450">
        <f>'DETAIL PREVISION BUDGET 2024'!D363</f>
        <v>1000</v>
      </c>
      <c r="D90" s="1161">
        <v>500</v>
      </c>
      <c r="E90" s="1137">
        <v>0</v>
      </c>
      <c r="F90" s="455">
        <f>'DETAIL PREVISION BUDGET 2024'!H363</f>
        <v>0</v>
      </c>
      <c r="G90" s="349">
        <v>0</v>
      </c>
      <c r="H90" s="455">
        <f>'DETAIL PREVISION BUDGET 2024'!K363</f>
        <v>0</v>
      </c>
      <c r="I90" s="349">
        <v>500</v>
      </c>
      <c r="J90" s="455">
        <f>'DETAIL PREVISION BUDGET 2024'!N363</f>
        <v>1000</v>
      </c>
      <c r="K90" s="349">
        <v>0</v>
      </c>
      <c r="L90" s="455">
        <f>'DETAIL PREVISION BUDGET 2024'!Q363</f>
        <v>0</v>
      </c>
      <c r="M90" s="349">
        <v>0</v>
      </c>
      <c r="N90" s="715">
        <f>'DETAIL PREVISION BUDGET 2024'!T363</f>
        <v>0</v>
      </c>
      <c r="O90" s="349">
        <v>0</v>
      </c>
      <c r="P90" s="734">
        <f>'DETAIL PREVISION BUDGET 2024'!W363</f>
        <v>0</v>
      </c>
      <c r="Q90" s="1"/>
    </row>
    <row r="91" spans="1:17" hidden="1" outlineLevel="1" x14ac:dyDescent="0.2">
      <c r="A91" s="1340" t="str">
        <f>'DETAIL PREVISION BUDGET 2024'!A367</f>
        <v>Aéromodélisme</v>
      </c>
      <c r="B91" s="1341">
        <f>'DETAIL PREVISION BUDGET 2024'!B367</f>
        <v>0</v>
      </c>
      <c r="C91" s="450">
        <f>'DETAIL PREVISION BUDGET 2024'!D367</f>
        <v>0</v>
      </c>
      <c r="D91" s="1161">
        <v>0</v>
      </c>
      <c r="E91" s="1137">
        <v>0</v>
      </c>
      <c r="F91" s="455">
        <f>'DETAIL PREVISION BUDGET 2024'!H367</f>
        <v>0</v>
      </c>
      <c r="G91" s="349">
        <v>0</v>
      </c>
      <c r="H91" s="455">
        <f>'DETAIL PREVISION BUDGET 2024'!K367</f>
        <v>0</v>
      </c>
      <c r="I91" s="349">
        <v>0</v>
      </c>
      <c r="J91" s="455">
        <f>'DETAIL PREVISION BUDGET 2024'!N367</f>
        <v>0</v>
      </c>
      <c r="K91" s="349">
        <v>0</v>
      </c>
      <c r="L91" s="455">
        <f>'DETAIL PREVISION BUDGET 2024'!Q367</f>
        <v>0</v>
      </c>
      <c r="M91" s="349">
        <v>0</v>
      </c>
      <c r="N91" s="715">
        <f>'DETAIL PREVISION BUDGET 2024'!T367</f>
        <v>0</v>
      </c>
      <c r="O91" s="349">
        <v>0</v>
      </c>
      <c r="P91" s="734">
        <f>'DETAIL PREVISION BUDGET 2024'!W367</f>
        <v>0</v>
      </c>
      <c r="Q91" s="1"/>
    </row>
    <row r="92" spans="1:17" hidden="1" outlineLevel="1" x14ac:dyDescent="0.2">
      <c r="A92" s="1340" t="str">
        <f>'DETAIL PREVISION BUDGET 2024'!A371</f>
        <v>Avion</v>
      </c>
      <c r="B92" s="1341">
        <f>'DETAIL PREVISION BUDGET 2024'!B371</f>
        <v>0</v>
      </c>
      <c r="C92" s="450">
        <f>'DETAIL PREVISION BUDGET 2024'!D371</f>
        <v>15000</v>
      </c>
      <c r="D92" s="1161">
        <v>15000</v>
      </c>
      <c r="E92" s="1137">
        <v>0</v>
      </c>
      <c r="F92" s="455">
        <f>'DETAIL PREVISION BUDGET 2024'!H371</f>
        <v>0</v>
      </c>
      <c r="G92" s="349">
        <v>0</v>
      </c>
      <c r="H92" s="455">
        <f>'DETAIL PREVISION BUDGET 2024'!K371</f>
        <v>0</v>
      </c>
      <c r="I92" s="349">
        <v>0</v>
      </c>
      <c r="J92" s="455">
        <f>'DETAIL PREVISION BUDGET 2024'!N371</f>
        <v>0</v>
      </c>
      <c r="K92" s="349">
        <v>0</v>
      </c>
      <c r="L92" s="455">
        <f>'DETAIL PREVISION BUDGET 2024'!Q371</f>
        <v>0</v>
      </c>
      <c r="M92" s="349">
        <v>15000</v>
      </c>
      <c r="N92" s="715">
        <f>'DETAIL PREVISION BUDGET 2024'!T371</f>
        <v>15000</v>
      </c>
      <c r="O92" s="349">
        <v>0</v>
      </c>
      <c r="P92" s="734">
        <f>'DETAIL PREVISION BUDGET 2024'!W371</f>
        <v>0</v>
      </c>
      <c r="Q92" s="1"/>
    </row>
    <row r="93" spans="1:17" hidden="1" outlineLevel="1" x14ac:dyDescent="0.2">
      <c r="A93" s="1340" t="str">
        <f>'DETAIL PREVISION BUDGET 2024'!A375</f>
        <v>ULM</v>
      </c>
      <c r="B93" s="1341">
        <f>'DETAIL PREVISION BUDGET 2024'!B375</f>
        <v>0</v>
      </c>
      <c r="C93" s="450">
        <f>'DETAIL PREVISION BUDGET 2024'!D375</f>
        <v>5000</v>
      </c>
      <c r="D93" s="1161">
        <v>5000</v>
      </c>
      <c r="E93" s="1137">
        <v>0</v>
      </c>
      <c r="F93" s="455">
        <f>'DETAIL PREVISION BUDGET 2024'!H375</f>
        <v>0</v>
      </c>
      <c r="G93" s="349">
        <v>0</v>
      </c>
      <c r="H93" s="455">
        <f>'DETAIL PREVISION BUDGET 2024'!K375</f>
        <v>0</v>
      </c>
      <c r="I93" s="349">
        <v>0</v>
      </c>
      <c r="J93" s="455">
        <f>'DETAIL PREVISION BUDGET 2024'!N375</f>
        <v>0</v>
      </c>
      <c r="K93" s="349">
        <v>0</v>
      </c>
      <c r="L93" s="455">
        <f>'DETAIL PREVISION BUDGET 2024'!Q375</f>
        <v>0</v>
      </c>
      <c r="M93" s="349">
        <v>5000</v>
      </c>
      <c r="N93" s="715">
        <f>'DETAIL PREVISION BUDGET 2024'!T375</f>
        <v>5000</v>
      </c>
      <c r="O93" s="349">
        <v>0</v>
      </c>
      <c r="P93" s="734">
        <f>'DETAIL PREVISION BUDGET 2024'!W375</f>
        <v>0</v>
      </c>
      <c r="Q93" s="1"/>
    </row>
    <row r="94" spans="1:17" hidden="1" outlineLevel="1" x14ac:dyDescent="0.2">
      <c r="A94" s="1340" t="str">
        <f>'DETAIL PREVISION BUDGET 2024'!A379</f>
        <v>Parachutisme</v>
      </c>
      <c r="B94" s="1341">
        <f>'DETAIL PREVISION BUDGET 2024'!B379</f>
        <v>0</v>
      </c>
      <c r="C94" s="450">
        <f>'DETAIL PREVISION BUDGET 2024'!D379</f>
        <v>6500</v>
      </c>
      <c r="D94" s="1161">
        <v>4500</v>
      </c>
      <c r="E94" s="1137">
        <v>0</v>
      </c>
      <c r="F94" s="455">
        <f>'DETAIL PREVISION BUDGET 2024'!H379</f>
        <v>0</v>
      </c>
      <c r="G94" s="349">
        <v>0</v>
      </c>
      <c r="H94" s="455">
        <f>'DETAIL PREVISION BUDGET 2024'!K379</f>
        <v>0</v>
      </c>
      <c r="I94" s="349">
        <v>4500</v>
      </c>
      <c r="J94" s="455">
        <f>'DETAIL PREVISION BUDGET 2024'!N379</f>
        <v>6500</v>
      </c>
      <c r="K94" s="349">
        <v>0</v>
      </c>
      <c r="L94" s="455">
        <f>'DETAIL PREVISION BUDGET 2024'!Q379</f>
        <v>0</v>
      </c>
      <c r="M94" s="349">
        <v>0</v>
      </c>
      <c r="N94" s="715">
        <f>'DETAIL PREVISION BUDGET 2024'!T379</f>
        <v>0</v>
      </c>
      <c r="O94" s="349">
        <v>0</v>
      </c>
      <c r="P94" s="734">
        <f>'DETAIL PREVISION BUDGET 2024'!W379</f>
        <v>0</v>
      </c>
      <c r="Q94" s="1"/>
    </row>
    <row r="95" spans="1:17" hidden="1" outlineLevel="1" x14ac:dyDescent="0.2">
      <c r="A95" s="1340" t="str">
        <f>'DETAIL PREVISION BUDGET 2024'!A384</f>
        <v>Parapente</v>
      </c>
      <c r="B95" s="1341">
        <f>'DETAIL PREVISION BUDGET 2024'!B384</f>
        <v>0</v>
      </c>
      <c r="C95" s="450">
        <f>'DETAIL PREVISION BUDGET 2024'!D384</f>
        <v>2400</v>
      </c>
      <c r="D95" s="1161">
        <v>2400</v>
      </c>
      <c r="E95" s="1137">
        <v>0</v>
      </c>
      <c r="F95" s="455">
        <f>'DETAIL PREVISION BUDGET 2024'!H384</f>
        <v>0</v>
      </c>
      <c r="G95" s="349">
        <v>0</v>
      </c>
      <c r="H95" s="455">
        <f>'DETAIL PREVISION BUDGET 2024'!K384</f>
        <v>0</v>
      </c>
      <c r="I95" s="349">
        <v>0</v>
      </c>
      <c r="J95" s="455">
        <f>'DETAIL PREVISION BUDGET 2024'!N384</f>
        <v>0</v>
      </c>
      <c r="K95" s="349">
        <v>1200</v>
      </c>
      <c r="L95" s="455">
        <f>'DETAIL PREVISION BUDGET 2024'!Q384</f>
        <v>1200</v>
      </c>
      <c r="M95" s="349">
        <v>0</v>
      </c>
      <c r="N95" s="715">
        <f>'DETAIL PREVISION BUDGET 2024'!T384</f>
        <v>0</v>
      </c>
      <c r="O95" s="349">
        <v>0</v>
      </c>
      <c r="P95" s="734">
        <f>'DETAIL PREVISION BUDGET 2024'!W384</f>
        <v>0</v>
      </c>
      <c r="Q95" s="1"/>
    </row>
    <row r="96" spans="1:17" hidden="1" outlineLevel="1" x14ac:dyDescent="0.2">
      <c r="A96" s="1340" t="str">
        <f>'DETAIL PREVISION BUDGET 2024'!A389</f>
        <v>Vol A Voile</v>
      </c>
      <c r="B96" s="1341">
        <f>'DETAIL PREVISION BUDGET 2024'!B389</f>
        <v>0</v>
      </c>
      <c r="C96" s="450">
        <f>'DETAIL PREVISION BUDGET 2024'!D389</f>
        <v>10000</v>
      </c>
      <c r="D96" s="1161">
        <v>0</v>
      </c>
      <c r="E96" s="1137">
        <v>0</v>
      </c>
      <c r="F96" s="455">
        <f>'DETAIL PREVISION BUDGET 2024'!H389</f>
        <v>0</v>
      </c>
      <c r="G96" s="349">
        <v>0</v>
      </c>
      <c r="H96" s="455">
        <f>'DETAIL PREVISION BUDGET 2024'!K389</f>
        <v>0</v>
      </c>
      <c r="I96" s="349">
        <v>0</v>
      </c>
      <c r="J96" s="455">
        <f>'DETAIL PREVISION BUDGET 2024'!N389</f>
        <v>0</v>
      </c>
      <c r="K96" s="349">
        <v>0</v>
      </c>
      <c r="L96" s="455">
        <f>'DETAIL PREVISION BUDGET 2024'!Q389</f>
        <v>0</v>
      </c>
      <c r="M96" s="349">
        <v>0</v>
      </c>
      <c r="N96" s="715">
        <f>'DETAIL PREVISION BUDGET 2024'!T389</f>
        <v>0</v>
      </c>
      <c r="O96" s="349">
        <v>0</v>
      </c>
      <c r="P96" s="734">
        <f>'DETAIL PREVISION BUDGET 2024'!W389</f>
        <v>10000</v>
      </c>
      <c r="Q96" s="1"/>
    </row>
    <row r="97" spans="1:17" collapsed="1" x14ac:dyDescent="0.2">
      <c r="A97" s="1363" t="str">
        <f>'DETAIL PREVISION BUDGET 2024'!A393</f>
        <v>9/ Sous total ENTRETIEN REPARATIONS</v>
      </c>
      <c r="B97" s="1364">
        <f>'DETAIL PREVISION BUDGET 2024'!B393</f>
        <v>0</v>
      </c>
      <c r="C97" s="452">
        <f>'DETAIL PREVISION BUDGET 2024'!D393</f>
        <v>39900</v>
      </c>
      <c r="D97" s="1159">
        <v>27400</v>
      </c>
      <c r="E97" s="1139">
        <v>0</v>
      </c>
      <c r="F97" s="457">
        <f>'DETAIL PREVISION BUDGET 2024'!H393</f>
        <v>0</v>
      </c>
      <c r="G97" s="105">
        <v>0</v>
      </c>
      <c r="H97" s="457">
        <f>'DETAIL PREVISION BUDGET 2024'!K393</f>
        <v>0</v>
      </c>
      <c r="I97" s="105">
        <v>5000</v>
      </c>
      <c r="J97" s="457">
        <f>'DETAIL PREVISION BUDGET 2024'!N393</f>
        <v>7500</v>
      </c>
      <c r="K97" s="105">
        <v>1200</v>
      </c>
      <c r="L97" s="457">
        <f>'DETAIL PREVISION BUDGET 2024'!Q393</f>
        <v>1200</v>
      </c>
      <c r="M97" s="105">
        <v>20000</v>
      </c>
      <c r="N97" s="717">
        <f>'DETAIL PREVISION BUDGET 2024'!T393</f>
        <v>20000</v>
      </c>
      <c r="O97" s="105">
        <v>0</v>
      </c>
      <c r="P97" s="736">
        <f>'DETAIL PREVISION BUDGET 2024'!W393</f>
        <v>10000</v>
      </c>
      <c r="Q97" s="1"/>
    </row>
    <row r="98" spans="1:17" x14ac:dyDescent="0.2">
      <c r="A98" s="1353" t="str">
        <f>'DETAIL PREVISION BUDGET 2024'!A394</f>
        <v>10 / PARTENARIAT CCAS</v>
      </c>
      <c r="B98" s="1354">
        <f>'DETAIL PREVISION BUDGET 2024'!B394</f>
        <v>0</v>
      </c>
      <c r="C98" s="707"/>
      <c r="D98" s="1160"/>
      <c r="E98" s="1140"/>
      <c r="F98" s="433"/>
      <c r="G98" s="708"/>
      <c r="H98" s="433"/>
      <c r="I98" s="708"/>
      <c r="J98" s="433"/>
      <c r="K98" s="708"/>
      <c r="L98" s="433"/>
      <c r="M98" s="708"/>
      <c r="N98" s="718"/>
      <c r="O98" s="708"/>
      <c r="P98" s="737"/>
      <c r="Q98" s="1"/>
    </row>
    <row r="99" spans="1:17" hidden="1" outlineLevel="1" x14ac:dyDescent="0.2">
      <c r="A99" s="1361" t="str">
        <f>'DETAIL PREVISION BUDGET 2024'!A395</f>
        <v>Séjours Passion - Multiactivité CCAS</v>
      </c>
      <c r="B99" s="1362">
        <f>'DETAIL PREVISION BUDGET 2024'!B395</f>
        <v>0</v>
      </c>
      <c r="C99" s="450">
        <f>'DETAIL PREVISION BUDGET 2024'!D395</f>
        <v>0</v>
      </c>
      <c r="D99" s="1157">
        <v>30000</v>
      </c>
      <c r="E99" s="1137">
        <v>0</v>
      </c>
      <c r="F99" s="455">
        <f>'DETAIL PREVISION BUDGET 2024'!H395</f>
        <v>0</v>
      </c>
      <c r="G99" s="349">
        <v>0</v>
      </c>
      <c r="H99" s="455">
        <f>'DETAIL PREVISION BUDGET 2024'!K395</f>
        <v>0</v>
      </c>
      <c r="I99" s="349">
        <v>0</v>
      </c>
      <c r="J99" s="455">
        <f>'DETAIL PREVISION BUDGET 2024'!N395</f>
        <v>0</v>
      </c>
      <c r="K99" s="349">
        <v>0</v>
      </c>
      <c r="L99" s="455">
        <f>'DETAIL PREVISION BUDGET 2024'!Q395</f>
        <v>0</v>
      </c>
      <c r="M99" s="349">
        <v>0</v>
      </c>
      <c r="N99" s="715">
        <f>'DETAIL PREVISION BUDGET 2024'!T395</f>
        <v>0</v>
      </c>
      <c r="O99" s="349">
        <v>30000</v>
      </c>
      <c r="P99" s="734">
        <f>'DETAIL PREVISION BUDGET 2024'!W395</f>
        <v>0</v>
      </c>
      <c r="Q99" s="1"/>
    </row>
    <row r="100" spans="1:17" hidden="1" outlineLevel="1" x14ac:dyDescent="0.2">
      <c r="A100" s="1340" t="str">
        <f>'DETAIL PREVISION BUDGET 2024'!A399</f>
        <v>Stages pour les Institutions CCAS</v>
      </c>
      <c r="B100" s="1341">
        <f>'DETAIL PREVISION BUDGET 2024'!B399</f>
        <v>0</v>
      </c>
      <c r="C100" s="450">
        <f>'DETAIL PREVISION BUDGET 2024'!D399</f>
        <v>0</v>
      </c>
      <c r="D100" s="1161">
        <v>2000</v>
      </c>
      <c r="E100" s="1137">
        <v>0</v>
      </c>
      <c r="F100" s="455">
        <f>'DETAIL PREVISION BUDGET 2024'!H399</f>
        <v>0</v>
      </c>
      <c r="G100" s="349">
        <v>0</v>
      </c>
      <c r="H100" s="455">
        <f>'DETAIL PREVISION BUDGET 2024'!K399</f>
        <v>0</v>
      </c>
      <c r="I100" s="349">
        <v>0</v>
      </c>
      <c r="J100" s="455">
        <f>'DETAIL PREVISION BUDGET 2024'!N399</f>
        <v>0</v>
      </c>
      <c r="K100" s="349">
        <v>0</v>
      </c>
      <c r="L100" s="455">
        <f>'DETAIL PREVISION BUDGET 2024'!Q399</f>
        <v>0</v>
      </c>
      <c r="M100" s="349">
        <v>2000</v>
      </c>
      <c r="N100" s="715">
        <f>'DETAIL PREVISION BUDGET 2024'!T399</f>
        <v>0</v>
      </c>
      <c r="O100" s="349">
        <v>0</v>
      </c>
      <c r="P100" s="734">
        <f>'DETAIL PREVISION BUDGET 2024'!W399</f>
        <v>0</v>
      </c>
      <c r="Q100" s="1"/>
    </row>
    <row r="101" spans="1:17" hidden="1" outlineLevel="1" x14ac:dyDescent="0.2">
      <c r="A101" s="1340" t="str">
        <f>'DETAIL PREVISION BUDGET 2024'!A403</f>
        <v>Actions et Convoyages CCAS Corse</v>
      </c>
      <c r="B101" s="1341">
        <f>'DETAIL PREVISION BUDGET 2024'!B403</f>
        <v>0</v>
      </c>
      <c r="C101" s="450">
        <f>'DETAIL PREVISION BUDGET 2024'!D403</f>
        <v>24000</v>
      </c>
      <c r="D101" s="1161">
        <v>12000</v>
      </c>
      <c r="E101" s="1137">
        <v>0</v>
      </c>
      <c r="F101" s="455">
        <f>'DETAIL PREVISION BUDGET 2024'!H403</f>
        <v>0</v>
      </c>
      <c r="G101" s="349">
        <v>0</v>
      </c>
      <c r="H101" s="455">
        <f>'DETAIL PREVISION BUDGET 2024'!K403</f>
        <v>0</v>
      </c>
      <c r="I101" s="349">
        <v>0</v>
      </c>
      <c r="J101" s="455">
        <f>'DETAIL PREVISION BUDGET 2024'!N403</f>
        <v>0</v>
      </c>
      <c r="K101" s="349">
        <v>0</v>
      </c>
      <c r="L101" s="455">
        <f>'DETAIL PREVISION BUDGET 2024'!Q403</f>
        <v>0</v>
      </c>
      <c r="M101" s="349">
        <v>12000</v>
      </c>
      <c r="N101" s="715">
        <f>'DETAIL PREVISION BUDGET 2024'!T403</f>
        <v>24000</v>
      </c>
      <c r="O101" s="349">
        <v>0</v>
      </c>
      <c r="P101" s="734">
        <f>'DETAIL PREVISION BUDGET 2024'!W403</f>
        <v>0</v>
      </c>
      <c r="Q101" s="1"/>
    </row>
    <row r="102" spans="1:17" hidden="1" outlineLevel="1" x14ac:dyDescent="0.2">
      <c r="A102" s="1340" t="str">
        <f>'DETAIL PREVISION BUDGET 2024'!A408</f>
        <v>Actions vers CCAS ou CMCAS - Convoyages</v>
      </c>
      <c r="B102" s="1341">
        <f>'DETAIL PREVISION BUDGET 2024'!B408</f>
        <v>0</v>
      </c>
      <c r="C102" s="450">
        <f>'DETAIL PREVISION BUDGET 2024'!D408</f>
        <v>4000</v>
      </c>
      <c r="D102" s="1161">
        <v>2000</v>
      </c>
      <c r="E102" s="1137">
        <v>0</v>
      </c>
      <c r="F102" s="455">
        <f>'DETAIL PREVISION BUDGET 2024'!H408</f>
        <v>0</v>
      </c>
      <c r="G102" s="349">
        <v>0</v>
      </c>
      <c r="H102" s="455">
        <f>'DETAIL PREVISION BUDGET 2024'!K408</f>
        <v>0</v>
      </c>
      <c r="I102" s="349">
        <v>0</v>
      </c>
      <c r="J102" s="455">
        <f>'DETAIL PREVISION BUDGET 2024'!N408</f>
        <v>0</v>
      </c>
      <c r="K102" s="349">
        <v>0</v>
      </c>
      <c r="L102" s="455">
        <f>'DETAIL PREVISION BUDGET 2024'!Q408</f>
        <v>0</v>
      </c>
      <c r="M102" s="349">
        <v>1000</v>
      </c>
      <c r="N102" s="715">
        <f>'DETAIL PREVISION BUDGET 2024'!T408</f>
        <v>2000</v>
      </c>
      <c r="O102" s="349">
        <v>1000</v>
      </c>
      <c r="P102" s="734">
        <f>'DETAIL PREVISION BUDGET 2024'!W408</f>
        <v>2000</v>
      </c>
      <c r="Q102" s="1"/>
    </row>
    <row r="103" spans="1:17" hidden="1" outlineLevel="1" x14ac:dyDescent="0.2">
      <c r="A103" s="1342" t="str">
        <f>'DETAIL PREVISION BUDGET 2024'!A415</f>
        <v>Actions avec CMCAS (Stages décentralisés)</v>
      </c>
      <c r="B103" s="1343">
        <f>'DETAIL PREVISION BUDGET 2024'!B415</f>
        <v>0</v>
      </c>
      <c r="C103" s="451">
        <f>'DETAIL PREVISION BUDGET 2024'!D415</f>
        <v>9400</v>
      </c>
      <c r="D103" s="1161">
        <v>12000</v>
      </c>
      <c r="E103" s="1138">
        <v>0</v>
      </c>
      <c r="F103" s="456">
        <f>'DETAIL PREVISION BUDGET 2024'!H415</f>
        <v>0</v>
      </c>
      <c r="G103" s="348">
        <v>1000</v>
      </c>
      <c r="H103" s="456">
        <f>'DETAIL PREVISION BUDGET 2024'!K415</f>
        <v>1000</v>
      </c>
      <c r="I103" s="348">
        <v>4000</v>
      </c>
      <c r="J103" s="456">
        <f>'DETAIL PREVISION BUDGET 2024'!N415</f>
        <v>5000</v>
      </c>
      <c r="K103" s="348">
        <v>1000</v>
      </c>
      <c r="L103" s="456">
        <f>'DETAIL PREVISION BUDGET 2024'!Q415</f>
        <v>2000</v>
      </c>
      <c r="M103" s="348">
        <v>6000</v>
      </c>
      <c r="N103" s="716">
        <f>'DETAIL PREVISION BUDGET 2024'!T415</f>
        <v>3000</v>
      </c>
      <c r="O103" s="348">
        <v>0</v>
      </c>
      <c r="P103" s="735">
        <f>'DETAIL PREVISION BUDGET 2024'!W415</f>
        <v>0</v>
      </c>
      <c r="Q103" s="1"/>
    </row>
    <row r="104" spans="1:17" ht="17" collapsed="1" thickBot="1" x14ac:dyDescent="0.25">
      <c r="A104" s="1344" t="str">
        <f>'DETAIL PREVISION BUDGET 2024'!A431</f>
        <v>10/ Sous total PARTENARIAT CCAS</v>
      </c>
      <c r="B104" s="1345">
        <f>'DETAIL PREVISION BUDGET 2024'!B431</f>
        <v>0</v>
      </c>
      <c r="C104" s="453">
        <f>'DETAIL PREVISION BUDGET 2024'!D431</f>
        <v>37400</v>
      </c>
      <c r="D104" s="1163">
        <v>58000</v>
      </c>
      <c r="E104" s="1143">
        <v>0</v>
      </c>
      <c r="F104" s="458">
        <f>'DETAIL PREVISION BUDGET 2024'!H431</f>
        <v>0</v>
      </c>
      <c r="G104" s="37">
        <v>1000</v>
      </c>
      <c r="H104" s="458">
        <f>'DETAIL PREVISION BUDGET 2024'!K431</f>
        <v>1000</v>
      </c>
      <c r="I104" s="37">
        <v>4000</v>
      </c>
      <c r="J104" s="458">
        <f>'DETAIL PREVISION BUDGET 2024'!N431</f>
        <v>5000</v>
      </c>
      <c r="K104" s="37">
        <v>1000</v>
      </c>
      <c r="L104" s="458">
        <f>'DETAIL PREVISION BUDGET 2024'!Q431</f>
        <v>2000</v>
      </c>
      <c r="M104" s="37">
        <v>21000</v>
      </c>
      <c r="N104" s="720">
        <f>'DETAIL PREVISION BUDGET 2024'!T431</f>
        <v>29000</v>
      </c>
      <c r="O104" s="37">
        <v>31000</v>
      </c>
      <c r="P104" s="739">
        <f>'DETAIL PREVISION BUDGET 2024'!W431</f>
        <v>2000</v>
      </c>
      <c r="Q104" s="1"/>
    </row>
    <row r="105" spans="1:17" ht="17" thickBot="1" x14ac:dyDescent="0.25">
      <c r="A105" s="3"/>
      <c r="B105" s="3"/>
      <c r="C105" s="331"/>
      <c r="D105" s="1164"/>
      <c r="E105" s="1144"/>
      <c r="F105" s="459"/>
      <c r="G105" s="325"/>
      <c r="H105" s="459"/>
      <c r="I105" s="325"/>
      <c r="J105" s="459"/>
      <c r="K105" s="325"/>
      <c r="L105" s="459"/>
      <c r="M105" s="325"/>
      <c r="N105" s="721"/>
      <c r="O105" s="325"/>
      <c r="P105" s="740"/>
      <c r="Q105" s="1"/>
    </row>
    <row r="106" spans="1:17" ht="19" thickBot="1" x14ac:dyDescent="0.25">
      <c r="A106" s="29"/>
      <c r="B106" s="30" t="str">
        <f>'DETAIL PREVISION BUDGET 2024'!B433</f>
        <v>TOTAL DEPENSES (a)</v>
      </c>
      <c r="C106" s="1134">
        <f>'DETAIL PREVISION BUDGET 2024'!D433</f>
        <v>617350</v>
      </c>
      <c r="D106" s="1172">
        <v>612700</v>
      </c>
      <c r="E106" s="1145">
        <v>112200</v>
      </c>
      <c r="F106" s="460">
        <f>'DETAIL PREVISION BUDGET 2024'!H433</f>
        <v>138200</v>
      </c>
      <c r="G106" s="39">
        <v>35600</v>
      </c>
      <c r="H106" s="460">
        <f>'DETAIL PREVISION BUDGET 2024'!K433</f>
        <v>35600</v>
      </c>
      <c r="I106" s="39">
        <v>125600</v>
      </c>
      <c r="J106" s="460">
        <f>'DETAIL PREVISION BUDGET 2024'!N433</f>
        <v>123100</v>
      </c>
      <c r="K106" s="39">
        <v>42700</v>
      </c>
      <c r="L106" s="460">
        <f>'DETAIL PREVISION BUDGET 2024'!Q433</f>
        <v>58200</v>
      </c>
      <c r="M106" s="39">
        <v>195750</v>
      </c>
      <c r="N106" s="722">
        <f>'DETAIL PREVISION BUDGET 2024'!T433</f>
        <v>214250</v>
      </c>
      <c r="O106" s="741">
        <v>98900</v>
      </c>
      <c r="P106" s="742">
        <f>'DETAIL PREVISION BUDGET 2024'!W433</f>
        <v>70150</v>
      </c>
      <c r="Q106" s="1"/>
    </row>
    <row r="107" spans="1:17" ht="27" thickTop="1" thickBot="1" x14ac:dyDescent="0.25">
      <c r="A107" s="126"/>
      <c r="B107" s="127"/>
      <c r="C107" s="26"/>
      <c r="D107" s="1174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743"/>
      <c r="P107" s="744"/>
      <c r="Q107" s="332"/>
    </row>
    <row r="108" spans="1:17" ht="30" thickTop="1" thickBot="1" x14ac:dyDescent="0.25">
      <c r="A108" s="1346" t="str">
        <f>'DETAIL PREVISION BUDGET 2024'!A435</f>
        <v>RECETTES par natures</v>
      </c>
      <c r="B108" s="1347">
        <f>'DETAIL PREVISION BUDGET 2024'!B435</f>
        <v>0</v>
      </c>
      <c r="C108" s="448" t="s">
        <v>723</v>
      </c>
      <c r="D108" s="1173" t="s">
        <v>739</v>
      </c>
      <c r="E108" s="1146" t="s">
        <v>733</v>
      </c>
      <c r="F108" s="421" t="s">
        <v>717</v>
      </c>
      <c r="G108" s="439" t="s">
        <v>734</v>
      </c>
      <c r="H108" s="421" t="s">
        <v>717</v>
      </c>
      <c r="I108" s="439" t="s">
        <v>735</v>
      </c>
      <c r="J108" s="421" t="s">
        <v>717</v>
      </c>
      <c r="K108" s="439" t="s">
        <v>736</v>
      </c>
      <c r="L108" s="421" t="s">
        <v>718</v>
      </c>
      <c r="M108" s="439" t="s">
        <v>737</v>
      </c>
      <c r="N108" s="723" t="s">
        <v>717</v>
      </c>
      <c r="O108" s="439" t="s">
        <v>738</v>
      </c>
      <c r="P108" s="745" t="s">
        <v>717</v>
      </c>
      <c r="Q108" s="1"/>
    </row>
    <row r="109" spans="1:17" x14ac:dyDescent="0.2">
      <c r="A109" s="1348" t="str">
        <f>'DETAIL PREVISION BUDGET 2024'!A436</f>
        <v xml:space="preserve"> 1 / Recettes GESTION</v>
      </c>
      <c r="B109" s="1349">
        <f>'DETAIL PREVISION BUDGET 2024'!B436</f>
        <v>0</v>
      </c>
      <c r="C109" s="422"/>
      <c r="D109" s="1165"/>
      <c r="E109" s="1147"/>
      <c r="F109" s="131"/>
      <c r="G109" s="440"/>
      <c r="H109" s="131"/>
      <c r="I109" s="440"/>
      <c r="J109" s="131"/>
      <c r="K109" s="440"/>
      <c r="L109" s="131"/>
      <c r="M109" s="440"/>
      <c r="N109" s="724"/>
      <c r="O109" s="440"/>
      <c r="P109" s="746"/>
      <c r="Q109" s="1"/>
    </row>
    <row r="110" spans="1:17" hidden="1" outlineLevel="1" x14ac:dyDescent="0.2">
      <c r="A110" s="1334" t="str">
        <f>'DETAIL PREVISION BUDGET 2024'!A437</f>
        <v>Cotisations des membres</v>
      </c>
      <c r="B110" s="1335">
        <f>'DETAIL PREVISION BUDGET 2024'!B437</f>
        <v>0</v>
      </c>
      <c r="C110" s="423">
        <f>'DETAIL PREVISION BUDGET 2024'!D437</f>
        <v>14000</v>
      </c>
      <c r="D110" s="1166">
        <v>20000</v>
      </c>
      <c r="E110" s="1148">
        <v>20000</v>
      </c>
      <c r="F110" s="431">
        <f>'DETAIL PREVISION BUDGET 2024'!H437</f>
        <v>14000</v>
      </c>
      <c r="G110" s="441">
        <v>0</v>
      </c>
      <c r="H110" s="431">
        <f>'DETAIL PREVISION BUDGET 2024'!K437</f>
        <v>0</v>
      </c>
      <c r="I110" s="441">
        <v>0</v>
      </c>
      <c r="J110" s="431">
        <f>'DETAIL PREVISION BUDGET 2024'!N437</f>
        <v>0</v>
      </c>
      <c r="K110" s="441">
        <v>0</v>
      </c>
      <c r="L110" s="431">
        <f>'DETAIL PREVISION BUDGET 2024'!Q437</f>
        <v>0</v>
      </c>
      <c r="M110" s="441">
        <v>0</v>
      </c>
      <c r="N110" s="725">
        <f>'DETAIL PREVISION BUDGET 2024'!T437</f>
        <v>0</v>
      </c>
      <c r="O110" s="441">
        <v>0</v>
      </c>
      <c r="P110" s="747">
        <f>'DETAIL PREVISION BUDGET 2024'!W437</f>
        <v>0</v>
      </c>
      <c r="Q110" s="1"/>
    </row>
    <row r="111" spans="1:17" hidden="1" outlineLevel="1" x14ac:dyDescent="0.2">
      <c r="A111" s="1323" t="str">
        <f>'DETAIL PREVISION BUDGET 2024'!A441</f>
        <v>Réincorporation de l'exercice N-1</v>
      </c>
      <c r="B111" s="1324">
        <f>'DETAIL PREVISION BUDGET 2024'!B441</f>
        <v>0</v>
      </c>
      <c r="C111" s="423">
        <f>'DETAIL PREVISION BUDGET 2024'!D441</f>
        <v>40000</v>
      </c>
      <c r="D111" s="1167">
        <v>10000</v>
      </c>
      <c r="E111" s="1149">
        <v>10000</v>
      </c>
      <c r="F111" s="431">
        <f>'DETAIL PREVISION BUDGET 2024'!H441</f>
        <v>40000</v>
      </c>
      <c r="G111" s="442">
        <v>0</v>
      </c>
      <c r="H111" s="431">
        <f>'DETAIL PREVISION BUDGET 2024'!K441</f>
        <v>0</v>
      </c>
      <c r="I111" s="442">
        <v>0</v>
      </c>
      <c r="J111" s="431">
        <f>'DETAIL PREVISION BUDGET 2024'!N441</f>
        <v>0</v>
      </c>
      <c r="K111" s="442">
        <v>0</v>
      </c>
      <c r="L111" s="431">
        <f>'DETAIL PREVISION BUDGET 2024'!Q441</f>
        <v>0</v>
      </c>
      <c r="M111" s="442">
        <v>0</v>
      </c>
      <c r="N111" s="725">
        <f>'DETAIL PREVISION BUDGET 2024'!T441</f>
        <v>0</v>
      </c>
      <c r="O111" s="442">
        <v>0</v>
      </c>
      <c r="P111" s="747">
        <f>'DETAIL PREVISION BUDGET 2024'!W441</f>
        <v>0</v>
      </c>
      <c r="Q111" s="1"/>
    </row>
    <row r="112" spans="1:17" hidden="1" outlineLevel="1" x14ac:dyDescent="0.2">
      <c r="A112" s="1323" t="str">
        <f>'DETAIL PREVISION BUDGET 2024'!A445</f>
        <v>Licences fédérations</v>
      </c>
      <c r="B112" s="1324">
        <f>'DETAIL PREVISION BUDGET 2024'!B445</f>
        <v>0</v>
      </c>
      <c r="C112" s="423">
        <f>'DETAIL PREVISION BUDGET 2024'!D445</f>
        <v>0</v>
      </c>
      <c r="D112" s="1167">
        <v>0</v>
      </c>
      <c r="E112" s="1149">
        <v>0</v>
      </c>
      <c r="F112" s="431">
        <f>'DETAIL PREVISION BUDGET 2024'!H445</f>
        <v>0</v>
      </c>
      <c r="G112" s="442">
        <v>0</v>
      </c>
      <c r="H112" s="431">
        <f>'DETAIL PREVISION BUDGET 2024'!K445</f>
        <v>0</v>
      </c>
      <c r="I112" s="442">
        <v>0</v>
      </c>
      <c r="J112" s="431">
        <f>'DETAIL PREVISION BUDGET 2024'!N445</f>
        <v>0</v>
      </c>
      <c r="K112" s="442">
        <v>0</v>
      </c>
      <c r="L112" s="431">
        <f>'DETAIL PREVISION BUDGET 2024'!Q445</f>
        <v>0</v>
      </c>
      <c r="M112" s="442">
        <v>0</v>
      </c>
      <c r="N112" s="725">
        <f>'DETAIL PREVISION BUDGET 2024'!T445</f>
        <v>0</v>
      </c>
      <c r="O112" s="442">
        <v>0</v>
      </c>
      <c r="P112" s="747">
        <f>'DETAIL PREVISION BUDGET 2024'!W445</f>
        <v>0</v>
      </c>
      <c r="Q112" s="1"/>
    </row>
    <row r="113" spans="1:17" hidden="1" outlineLevel="1" x14ac:dyDescent="0.2">
      <c r="A113" s="1323" t="str">
        <f>'DETAIL PREVISION BUDGET 2024'!A451</f>
        <v>Recettes des produis financiers</v>
      </c>
      <c r="B113" s="1324">
        <f>'DETAIL PREVISION BUDGET 2024'!B451</f>
        <v>0</v>
      </c>
      <c r="C113" s="423">
        <f>'DETAIL PREVISION BUDGET 2024'!D451</f>
        <v>500</v>
      </c>
      <c r="D113" s="1167">
        <v>500</v>
      </c>
      <c r="E113" s="1149">
        <v>500</v>
      </c>
      <c r="F113" s="431">
        <f>'DETAIL PREVISION BUDGET 2024'!H451</f>
        <v>500</v>
      </c>
      <c r="G113" s="442">
        <v>0</v>
      </c>
      <c r="H113" s="431">
        <f>'DETAIL PREVISION BUDGET 2024'!K451</f>
        <v>0</v>
      </c>
      <c r="I113" s="442">
        <v>0</v>
      </c>
      <c r="J113" s="431">
        <f>'DETAIL PREVISION BUDGET 2024'!N451</f>
        <v>0</v>
      </c>
      <c r="K113" s="442">
        <v>0</v>
      </c>
      <c r="L113" s="431">
        <f>'DETAIL PREVISION BUDGET 2024'!Q451</f>
        <v>0</v>
      </c>
      <c r="M113" s="442">
        <v>0</v>
      </c>
      <c r="N113" s="725">
        <f>'DETAIL PREVISION BUDGET 2024'!T451</f>
        <v>0</v>
      </c>
      <c r="O113" s="442">
        <v>0</v>
      </c>
      <c r="P113" s="747">
        <f>'DETAIL PREVISION BUDGET 2024'!W451</f>
        <v>0</v>
      </c>
      <c r="Q113" s="1"/>
    </row>
    <row r="114" spans="1:17" hidden="1" outlineLevel="1" x14ac:dyDescent="0.2">
      <c r="A114" s="1323" t="str">
        <f>'DETAIL PREVISION BUDGET 2024'!A471</f>
        <v>Primes d'Assurances</v>
      </c>
      <c r="B114" s="1324">
        <f>'DETAIL PREVISION BUDGET 2024'!B471</f>
        <v>0</v>
      </c>
      <c r="C114" s="423">
        <f>'DETAIL PREVISION BUDGET 2024'!D471</f>
        <v>55000</v>
      </c>
      <c r="D114" s="1167">
        <v>55000</v>
      </c>
      <c r="E114" s="1149">
        <v>0</v>
      </c>
      <c r="F114" s="431">
        <f>'DETAIL PREVISION BUDGET 2024'!H471</f>
        <v>0</v>
      </c>
      <c r="G114" s="442">
        <v>0</v>
      </c>
      <c r="H114" s="431">
        <f>'DETAIL PREVISION BUDGET 2024'!K471</f>
        <v>0</v>
      </c>
      <c r="I114" s="442">
        <v>0</v>
      </c>
      <c r="J114" s="431">
        <f>'DETAIL PREVISION BUDGET 2024'!N471</f>
        <v>0</v>
      </c>
      <c r="K114" s="442">
        <v>0</v>
      </c>
      <c r="L114" s="431">
        <f>'DETAIL PREVISION BUDGET 2024'!Q471</f>
        <v>0</v>
      </c>
      <c r="M114" s="442">
        <v>55000</v>
      </c>
      <c r="N114" s="725">
        <f>'DETAIL PREVISION BUDGET 2024'!T471</f>
        <v>55000</v>
      </c>
      <c r="O114" s="442">
        <v>0</v>
      </c>
      <c r="P114" s="747">
        <f>'DETAIL PREVISION BUDGET 2024'!W471</f>
        <v>0</v>
      </c>
      <c r="Q114" s="1"/>
    </row>
    <row r="115" spans="1:17" hidden="1" outlineLevel="1" x14ac:dyDescent="0.2">
      <c r="A115" s="1323" t="str">
        <f>'DETAIL PREVISION BUDGET 2024'!A459</f>
        <v>Treuil Parachutisme</v>
      </c>
      <c r="B115" s="1324">
        <f>'DETAIL PREVISION BUDGET 2024'!B459</f>
        <v>0</v>
      </c>
      <c r="C115" s="423">
        <f>'DETAIL PREVISION BUDGET 2024'!D459</f>
        <v>1000</v>
      </c>
      <c r="D115" s="1167">
        <v>1000</v>
      </c>
      <c r="E115" s="1149">
        <v>0</v>
      </c>
      <c r="F115" s="431">
        <f>'DETAIL PREVISION BUDGET 2024'!H459</f>
        <v>0</v>
      </c>
      <c r="G115" s="442">
        <v>1000</v>
      </c>
      <c r="H115" s="431">
        <f>'DETAIL PREVISION BUDGET 2024'!K459</f>
        <v>1000</v>
      </c>
      <c r="I115" s="442">
        <v>0</v>
      </c>
      <c r="J115" s="431">
        <f>'DETAIL PREVISION BUDGET 2024'!N459</f>
        <v>0</v>
      </c>
      <c r="K115" s="442">
        <v>0</v>
      </c>
      <c r="L115" s="431">
        <f>'DETAIL PREVISION BUDGET 2024'!Q459</f>
        <v>0</v>
      </c>
      <c r="M115" s="442">
        <v>0</v>
      </c>
      <c r="N115" s="725">
        <f>'DETAIL PREVISION BUDGET 2024'!T459</f>
        <v>0</v>
      </c>
      <c r="O115" s="442">
        <v>0</v>
      </c>
      <c r="P115" s="747">
        <f>'DETAIL PREVISION BUDGET 2024'!W459</f>
        <v>0</v>
      </c>
      <c r="Q115" s="1"/>
    </row>
    <row r="116" spans="1:17" hidden="1" outlineLevel="1" x14ac:dyDescent="0.2">
      <c r="A116" s="1323" t="str">
        <f>'DETAIL PREVISION BUDGET 2024'!A477</f>
        <v>FONDS COMMUN VV</v>
      </c>
      <c r="B116" s="1324">
        <f>'DETAIL PREVISION BUDGET 2024'!B477</f>
        <v>0</v>
      </c>
      <c r="C116" s="423">
        <f>'DETAIL PREVISION BUDGET 2024'!D477</f>
        <v>13000</v>
      </c>
      <c r="D116" s="1167">
        <v>13000</v>
      </c>
      <c r="E116" s="1149">
        <v>0</v>
      </c>
      <c r="F116" s="431">
        <f>'DETAIL PREVISION BUDGET 2024'!H477</f>
        <v>0</v>
      </c>
      <c r="G116" s="442">
        <v>0</v>
      </c>
      <c r="H116" s="431">
        <f>'DETAIL PREVISION BUDGET 2024'!K477</f>
        <v>0</v>
      </c>
      <c r="I116" s="442">
        <v>0</v>
      </c>
      <c r="J116" s="431">
        <f>'DETAIL PREVISION BUDGET 2024'!N477</f>
        <v>0</v>
      </c>
      <c r="K116" s="442">
        <v>0</v>
      </c>
      <c r="L116" s="431">
        <f>'DETAIL PREVISION BUDGET 2024'!Q477</f>
        <v>0</v>
      </c>
      <c r="M116" s="442">
        <v>0</v>
      </c>
      <c r="N116" s="725">
        <f>'DETAIL PREVISION BUDGET 2024'!T477</f>
        <v>0</v>
      </c>
      <c r="O116" s="442">
        <v>13000</v>
      </c>
      <c r="P116" s="747">
        <f>'DETAIL PREVISION BUDGET 2024'!W477</f>
        <v>13000</v>
      </c>
      <c r="Q116" s="1"/>
    </row>
    <row r="117" spans="1:17" hidden="1" outlineLevel="1" x14ac:dyDescent="0.2">
      <c r="A117" s="1323" t="str">
        <f>'DETAIL PREVISION BUDGET 2024'!A481</f>
        <v>ANEPVV</v>
      </c>
      <c r="B117" s="1324">
        <f>'DETAIL PREVISION BUDGET 2024'!B481</f>
        <v>0</v>
      </c>
      <c r="C117" s="423">
        <f>'DETAIL PREVISION BUDGET 2024'!D481</f>
        <v>17500</v>
      </c>
      <c r="D117" s="1167">
        <v>17500</v>
      </c>
      <c r="E117" s="1149">
        <v>0</v>
      </c>
      <c r="F117" s="431">
        <f>'DETAIL PREVISION BUDGET 2024'!H481</f>
        <v>0</v>
      </c>
      <c r="G117" s="442">
        <v>0</v>
      </c>
      <c r="H117" s="431">
        <f>'DETAIL PREVISION BUDGET 2024'!K481</f>
        <v>0</v>
      </c>
      <c r="I117" s="442">
        <v>0</v>
      </c>
      <c r="J117" s="431">
        <f>'DETAIL PREVISION BUDGET 2024'!N481</f>
        <v>0</v>
      </c>
      <c r="K117" s="442">
        <v>0</v>
      </c>
      <c r="L117" s="431">
        <f>'DETAIL PREVISION BUDGET 2024'!Q481</f>
        <v>0</v>
      </c>
      <c r="M117" s="442">
        <v>0</v>
      </c>
      <c r="N117" s="725">
        <f>'DETAIL PREVISION BUDGET 2024'!T481</f>
        <v>0</v>
      </c>
      <c r="O117" s="442">
        <v>17500</v>
      </c>
      <c r="P117" s="747">
        <f>'DETAIL PREVISION BUDGET 2024'!W481</f>
        <v>17500</v>
      </c>
      <c r="Q117" s="1"/>
    </row>
    <row r="118" spans="1:17" hidden="1" outlineLevel="1" x14ac:dyDescent="0.2">
      <c r="A118" s="1323" t="str">
        <f>'DETAIL PREVISION BUDGET 2024'!A463</f>
        <v>Autre</v>
      </c>
      <c r="B118" s="1324">
        <f>'DETAIL PREVISION BUDGET 2024'!B463</f>
        <v>0</v>
      </c>
      <c r="C118" s="423">
        <f>'DETAIL PREVISION BUDGET 2024'!D463</f>
        <v>0</v>
      </c>
      <c r="D118" s="1167">
        <v>10000</v>
      </c>
      <c r="E118" s="1149">
        <v>10000</v>
      </c>
      <c r="F118" s="431">
        <f>'DETAIL PREVISION BUDGET 2024'!H463</f>
        <v>0</v>
      </c>
      <c r="G118" s="442">
        <v>0</v>
      </c>
      <c r="H118" s="431">
        <f>'DETAIL PREVISION BUDGET 2024'!K463</f>
        <v>0</v>
      </c>
      <c r="I118" s="442">
        <v>0</v>
      </c>
      <c r="J118" s="431">
        <f>'DETAIL PREVISION BUDGET 2024'!N463</f>
        <v>0</v>
      </c>
      <c r="K118" s="442">
        <v>0</v>
      </c>
      <c r="L118" s="431">
        <f>'DETAIL PREVISION BUDGET 2024'!Q463</f>
        <v>0</v>
      </c>
      <c r="M118" s="442">
        <v>0</v>
      </c>
      <c r="N118" s="725">
        <f>'DETAIL PREVISION BUDGET 2024'!T463</f>
        <v>0</v>
      </c>
      <c r="O118" s="442">
        <v>0</v>
      </c>
      <c r="P118" s="747">
        <f>'DETAIL PREVISION BUDGET 2024'!W463</f>
        <v>0</v>
      </c>
      <c r="Q118" s="1"/>
    </row>
    <row r="119" spans="1:17" collapsed="1" x14ac:dyDescent="0.2">
      <c r="A119" s="1330" t="str">
        <f>'DETAIL PREVISION BUDGET 2024'!A469</f>
        <v>1/ Sous total GESTION</v>
      </c>
      <c r="B119" s="1331">
        <f>'DETAIL PREVISION BUDGET 2024'!B469</f>
        <v>0</v>
      </c>
      <c r="C119" s="424">
        <f>'DETAIL PREVISION BUDGET 2024'!D469</f>
        <v>55500</v>
      </c>
      <c r="D119" s="1168">
        <v>41500</v>
      </c>
      <c r="E119" s="1150">
        <v>40500</v>
      </c>
      <c r="F119" s="432">
        <f>'DETAIL PREVISION BUDGET 2024'!H469</f>
        <v>54500</v>
      </c>
      <c r="G119" s="443">
        <v>1000</v>
      </c>
      <c r="H119" s="432">
        <f>'DETAIL PREVISION BUDGET 2024'!K469</f>
        <v>1000</v>
      </c>
      <c r="I119" s="443">
        <v>0</v>
      </c>
      <c r="J119" s="432">
        <f>'DETAIL PREVISION BUDGET 2024'!N469</f>
        <v>0</v>
      </c>
      <c r="K119" s="443">
        <v>0</v>
      </c>
      <c r="L119" s="432">
        <f>'DETAIL PREVISION BUDGET 2024'!Q469</f>
        <v>0</v>
      </c>
      <c r="M119" s="443">
        <v>0</v>
      </c>
      <c r="N119" s="726">
        <f>'DETAIL PREVISION BUDGET 2024'!T469</f>
        <v>0</v>
      </c>
      <c r="O119" s="443">
        <v>0</v>
      </c>
      <c r="P119" s="748">
        <f>'DETAIL PREVISION BUDGET 2024'!W469</f>
        <v>0</v>
      </c>
      <c r="Q119" s="1"/>
    </row>
    <row r="120" spans="1:17" x14ac:dyDescent="0.2">
      <c r="A120" s="1332" t="str">
        <f>'DETAIL PREVISION BUDGET 2024'!A470</f>
        <v xml:space="preserve"> 2 / Recettes ASSURANCES</v>
      </c>
      <c r="B120" s="1333">
        <f>'DETAIL PREVISION BUDGET 2024'!B470</f>
        <v>0</v>
      </c>
      <c r="C120" s="425"/>
      <c r="D120" s="1160"/>
      <c r="E120" s="1151"/>
      <c r="F120" s="433"/>
      <c r="G120" s="444"/>
      <c r="H120" s="433"/>
      <c r="I120" s="444"/>
      <c r="J120" s="433"/>
      <c r="K120" s="444"/>
      <c r="L120" s="433"/>
      <c r="M120" s="444"/>
      <c r="N120" s="718"/>
      <c r="O120" s="444"/>
      <c r="P120" s="737"/>
      <c r="Q120" s="1"/>
    </row>
    <row r="121" spans="1:17" hidden="1" outlineLevel="1" x14ac:dyDescent="0.2">
      <c r="A121" s="1334" t="str">
        <f>'DETAIL PREVISION BUDGET 2024'!A471</f>
        <v>Primes d'Assurances</v>
      </c>
      <c r="B121" s="1335">
        <f>'DETAIL PREVISION BUDGET 2024'!B471</f>
        <v>0</v>
      </c>
      <c r="C121" s="423">
        <f>'DETAIL PREVISION BUDGET 2024'!D471</f>
        <v>55000</v>
      </c>
      <c r="D121" s="1166">
        <v>55000</v>
      </c>
      <c r="E121" s="1148">
        <v>0</v>
      </c>
      <c r="F121" s="431">
        <f>'DETAIL PREVISION BUDGET 2024'!H471</f>
        <v>0</v>
      </c>
      <c r="G121" s="441">
        <v>0</v>
      </c>
      <c r="H121" s="431">
        <f>'DETAIL PREVISION BUDGET 2024'!K471</f>
        <v>0</v>
      </c>
      <c r="I121" s="441">
        <v>0</v>
      </c>
      <c r="J121" s="431">
        <f>'DETAIL PREVISION BUDGET 2024'!N471</f>
        <v>0</v>
      </c>
      <c r="K121" s="441">
        <v>0</v>
      </c>
      <c r="L121" s="431">
        <f>'DETAIL PREVISION BUDGET 2024'!Q471</f>
        <v>0</v>
      </c>
      <c r="M121" s="441">
        <v>55000</v>
      </c>
      <c r="N121" s="725">
        <f>'DETAIL PREVISION BUDGET 2024'!T471</f>
        <v>55000</v>
      </c>
      <c r="O121" s="441">
        <v>0</v>
      </c>
      <c r="P121" s="747">
        <f>'DETAIL PREVISION BUDGET 2024'!W471</f>
        <v>0</v>
      </c>
      <c r="Q121" s="1"/>
    </row>
    <row r="122" spans="1:17" hidden="1" outlineLevel="1" x14ac:dyDescent="0.2">
      <c r="A122" s="1323" t="str">
        <f>'DETAIL PREVISION BUDGET 2024'!A477</f>
        <v>FONDS COMMUN VV</v>
      </c>
      <c r="B122" s="1324">
        <f>'DETAIL PREVISION BUDGET 2024'!B472</f>
        <v>0</v>
      </c>
      <c r="C122" s="423">
        <f>'DETAIL PREVISION BUDGET 2024'!D477</f>
        <v>13000</v>
      </c>
      <c r="D122" s="1167">
        <v>13000</v>
      </c>
      <c r="E122" s="1149">
        <v>0</v>
      </c>
      <c r="F122" s="431">
        <f>'DETAIL PREVISION BUDGET 2024'!H477</f>
        <v>0</v>
      </c>
      <c r="G122" s="442">
        <v>0</v>
      </c>
      <c r="H122" s="431">
        <f>'DETAIL PREVISION BUDGET 2024'!K477</f>
        <v>0</v>
      </c>
      <c r="I122" s="442">
        <v>0</v>
      </c>
      <c r="J122" s="431">
        <f>'DETAIL PREVISION BUDGET 2024'!N477</f>
        <v>0</v>
      </c>
      <c r="K122" s="442">
        <v>0</v>
      </c>
      <c r="L122" s="431">
        <f>'DETAIL PREVISION BUDGET 2024'!Q477</f>
        <v>0</v>
      </c>
      <c r="M122" s="442">
        <v>0</v>
      </c>
      <c r="N122" s="725">
        <f>'DETAIL PREVISION BUDGET 2024'!T477</f>
        <v>0</v>
      </c>
      <c r="O122" s="442">
        <v>13000</v>
      </c>
      <c r="P122" s="747">
        <f>'DETAIL PREVISION BUDGET 2024'!W477</f>
        <v>13000</v>
      </c>
      <c r="Q122" s="1"/>
    </row>
    <row r="123" spans="1:17" hidden="1" outlineLevel="1" x14ac:dyDescent="0.2">
      <c r="A123" s="1323" t="str">
        <f>'DETAIL PREVISION BUDGET 2024'!A481</f>
        <v>ANEPVV</v>
      </c>
      <c r="B123" s="1324" t="str">
        <f>'DETAIL PREVISION BUDGET 2024'!B473</f>
        <v>Ristournes sur Primes d'Assurances</v>
      </c>
      <c r="C123" s="423">
        <f>'DETAIL PREVISION BUDGET 2024'!D481</f>
        <v>17500</v>
      </c>
      <c r="D123" s="1167">
        <v>17500</v>
      </c>
      <c r="E123" s="1149">
        <v>0</v>
      </c>
      <c r="F123" s="431">
        <f>'DETAIL PREVISION BUDGET 2024'!H481</f>
        <v>0</v>
      </c>
      <c r="G123" s="442">
        <v>0</v>
      </c>
      <c r="H123" s="431">
        <f>'DETAIL PREVISION BUDGET 2024'!K481</f>
        <v>0</v>
      </c>
      <c r="I123" s="442">
        <v>0</v>
      </c>
      <c r="J123" s="431">
        <f>'DETAIL PREVISION BUDGET 2024'!N481</f>
        <v>0</v>
      </c>
      <c r="K123" s="442">
        <v>0</v>
      </c>
      <c r="L123" s="431">
        <f>'DETAIL PREVISION BUDGET 2024'!Q481</f>
        <v>0</v>
      </c>
      <c r="M123" s="442">
        <v>0</v>
      </c>
      <c r="N123" s="725">
        <f>'DETAIL PREVISION BUDGET 2024'!T481</f>
        <v>0</v>
      </c>
      <c r="O123" s="442">
        <v>17500</v>
      </c>
      <c r="P123" s="747">
        <f>'DETAIL PREVISION BUDGET 2024'!W481</f>
        <v>17500</v>
      </c>
      <c r="Q123" s="1"/>
    </row>
    <row r="124" spans="1:17" collapsed="1" x14ac:dyDescent="0.2">
      <c r="A124" s="1330" t="str">
        <f>'DETAIL PREVISION BUDGET 2024'!A486</f>
        <v>2/ Sous total ASSURANCES</v>
      </c>
      <c r="B124" s="1331" t="str">
        <f>'DETAIL PREVISION BUDGET 2024'!B474</f>
        <v>Participation des SSA aux Assurances Exterieures</v>
      </c>
      <c r="C124" s="424">
        <f>'DETAIL PREVISION BUDGET 2024'!D486</f>
        <v>85500</v>
      </c>
      <c r="D124" s="1168">
        <v>85500</v>
      </c>
      <c r="E124" s="1150">
        <v>0</v>
      </c>
      <c r="F124" s="432">
        <f>'DETAIL PREVISION BUDGET 2024'!H486</f>
        <v>0</v>
      </c>
      <c r="G124" s="443">
        <v>0</v>
      </c>
      <c r="H124" s="432">
        <f>'DETAIL PREVISION BUDGET 2024'!K486</f>
        <v>0</v>
      </c>
      <c r="I124" s="443">
        <v>0</v>
      </c>
      <c r="J124" s="432">
        <f>'DETAIL PREVISION BUDGET 2024'!N486</f>
        <v>0</v>
      </c>
      <c r="K124" s="443">
        <v>0</v>
      </c>
      <c r="L124" s="432">
        <f>'DETAIL PREVISION BUDGET 2024'!Q486</f>
        <v>0</v>
      </c>
      <c r="M124" s="443">
        <v>55000</v>
      </c>
      <c r="N124" s="726">
        <f>'DETAIL PREVISION BUDGET 2024'!T486</f>
        <v>55000</v>
      </c>
      <c r="O124" s="443">
        <v>30500</v>
      </c>
      <c r="P124" s="748">
        <f>'DETAIL PREVISION BUDGET 2024'!W486</f>
        <v>30500</v>
      </c>
      <c r="Q124" s="1"/>
    </row>
    <row r="125" spans="1:17" x14ac:dyDescent="0.2">
      <c r="A125" s="1332" t="str">
        <f>'DETAIL PREVISION BUDGET 2024'!A487</f>
        <v xml:space="preserve"> 3 / Recettes STAGES</v>
      </c>
      <c r="B125" s="1333">
        <f>'DETAIL PREVISION BUDGET 2024'!B487</f>
        <v>0</v>
      </c>
      <c r="C125" s="425"/>
      <c r="D125" s="1160"/>
      <c r="E125" s="1151"/>
      <c r="F125" s="433"/>
      <c r="G125" s="444"/>
      <c r="H125" s="433"/>
      <c r="I125" s="444"/>
      <c r="J125" s="433"/>
      <c r="K125" s="444"/>
      <c r="L125" s="433"/>
      <c r="M125" s="444"/>
      <c r="N125" s="718"/>
      <c r="O125" s="444"/>
      <c r="P125" s="737"/>
      <c r="Q125" s="1"/>
    </row>
    <row r="126" spans="1:17" hidden="1" outlineLevel="1" x14ac:dyDescent="0.2">
      <c r="A126" s="1334" t="str">
        <f>'DETAIL PREVISION BUDGET 2024'!A488</f>
        <v>Aéromodélisme</v>
      </c>
      <c r="B126" s="1335">
        <f>'DETAIL PREVISION BUDGET 2024'!B488</f>
        <v>0</v>
      </c>
      <c r="C126" s="423">
        <f>'DETAIL PREVISION BUDGET 2024'!D488</f>
        <v>18500</v>
      </c>
      <c r="D126" s="1166">
        <v>18500</v>
      </c>
      <c r="E126" s="1148">
        <v>0</v>
      </c>
      <c r="F126" s="431">
        <f>'DETAIL PREVISION BUDGET 2024'!H488</f>
        <v>0</v>
      </c>
      <c r="G126" s="441">
        <v>18500</v>
      </c>
      <c r="H126" s="431">
        <f>'DETAIL PREVISION BUDGET 2024'!K488</f>
        <v>18500</v>
      </c>
      <c r="I126" s="441">
        <v>0</v>
      </c>
      <c r="J126" s="431">
        <f>'DETAIL PREVISION BUDGET 2024'!N488</f>
        <v>0</v>
      </c>
      <c r="K126" s="441">
        <v>0</v>
      </c>
      <c r="L126" s="431">
        <f>'DETAIL PREVISION BUDGET 2024'!Q488</f>
        <v>0</v>
      </c>
      <c r="M126" s="441">
        <v>0</v>
      </c>
      <c r="N126" s="725">
        <f>'DETAIL PREVISION BUDGET 2024'!T488</f>
        <v>0</v>
      </c>
      <c r="O126" s="441">
        <v>0</v>
      </c>
      <c r="P126" s="747">
        <f>'DETAIL PREVISION BUDGET 2024'!W488</f>
        <v>0</v>
      </c>
      <c r="Q126" s="1"/>
    </row>
    <row r="127" spans="1:17" hidden="1" outlineLevel="1" x14ac:dyDescent="0.2">
      <c r="A127" s="1323" t="str">
        <f>'DETAIL PREVISION BUDGET 2024'!A494</f>
        <v xml:space="preserve">Parachutisme </v>
      </c>
      <c r="B127" s="1324">
        <f>'DETAIL PREVISION BUDGET 2024'!B494</f>
        <v>0</v>
      </c>
      <c r="C127" s="423">
        <f>'DETAIL PREVISION BUDGET 2024'!D494</f>
        <v>68900</v>
      </c>
      <c r="D127" s="1167">
        <v>58000</v>
      </c>
      <c r="E127" s="1149">
        <v>0</v>
      </c>
      <c r="F127" s="431">
        <f>'DETAIL PREVISION BUDGET 2024'!H494</f>
        <v>0</v>
      </c>
      <c r="G127" s="442">
        <v>0</v>
      </c>
      <c r="H127" s="431">
        <f>'DETAIL PREVISION BUDGET 2024'!K494</f>
        <v>0</v>
      </c>
      <c r="I127" s="442">
        <v>58000</v>
      </c>
      <c r="J127" s="431">
        <f>'DETAIL PREVISION BUDGET 2024'!N494</f>
        <v>68900</v>
      </c>
      <c r="K127" s="442">
        <v>0</v>
      </c>
      <c r="L127" s="431">
        <f>'DETAIL PREVISION BUDGET 2024'!Q494</f>
        <v>0</v>
      </c>
      <c r="M127" s="442">
        <v>0</v>
      </c>
      <c r="N127" s="725">
        <f>'DETAIL PREVISION BUDGET 2024'!T494</f>
        <v>0</v>
      </c>
      <c r="O127" s="442">
        <v>0</v>
      </c>
      <c r="P127" s="747">
        <f>'DETAIL PREVISION BUDGET 2024'!W494</f>
        <v>0</v>
      </c>
      <c r="Q127" s="1"/>
    </row>
    <row r="128" spans="1:17" hidden="1" outlineLevel="1" x14ac:dyDescent="0.2">
      <c r="A128" s="1323" t="str">
        <f>'DETAIL PREVISION BUDGET 2024'!A500</f>
        <v>Parachutisme: Soufflerie</v>
      </c>
      <c r="B128" s="1324">
        <f>'DETAIL PREVISION BUDGET 2024'!B500</f>
        <v>0</v>
      </c>
      <c r="C128" s="423">
        <f>'DETAIL PREVISION BUDGET 2024'!D500</f>
        <v>0</v>
      </c>
      <c r="D128" s="1167">
        <v>0</v>
      </c>
      <c r="E128" s="1149">
        <v>0</v>
      </c>
      <c r="F128" s="431">
        <f>'DETAIL PREVISION BUDGET 2024'!H500</f>
        <v>0</v>
      </c>
      <c r="G128" s="442">
        <v>0</v>
      </c>
      <c r="H128" s="431">
        <f>'DETAIL PREVISION BUDGET 2024'!K500</f>
        <v>0</v>
      </c>
      <c r="I128" s="442">
        <v>0</v>
      </c>
      <c r="J128" s="431">
        <f>'DETAIL PREVISION BUDGET 2024'!N500</f>
        <v>0</v>
      </c>
      <c r="K128" s="442">
        <v>0</v>
      </c>
      <c r="L128" s="431">
        <f>'DETAIL PREVISION BUDGET 2024'!Q500</f>
        <v>0</v>
      </c>
      <c r="M128" s="442">
        <v>0</v>
      </c>
      <c r="N128" s="725">
        <f>'DETAIL PREVISION BUDGET 2024'!T500</f>
        <v>0</v>
      </c>
      <c r="O128" s="442">
        <v>0</v>
      </c>
      <c r="P128" s="747">
        <f>'DETAIL PREVISION BUDGET 2024'!W500</f>
        <v>0</v>
      </c>
      <c r="Q128" s="1"/>
    </row>
    <row r="129" spans="1:17" hidden="1" outlineLevel="1" x14ac:dyDescent="0.2">
      <c r="A129" s="1323" t="str">
        <f>'DETAIL PREVISION BUDGET 2024'!A504</f>
        <v>Vol Libre :Parapente</v>
      </c>
      <c r="B129" s="1324">
        <f>'DETAIL PREVISION BUDGET 2024'!B504</f>
        <v>0</v>
      </c>
      <c r="C129" s="423">
        <f>'DETAIL PREVISION BUDGET 2024'!D504</f>
        <v>16000</v>
      </c>
      <c r="D129" s="1167">
        <v>14000</v>
      </c>
      <c r="E129" s="1149">
        <v>0</v>
      </c>
      <c r="F129" s="431">
        <f>'DETAIL PREVISION BUDGET 2024'!H504</f>
        <v>0</v>
      </c>
      <c r="G129" s="442">
        <v>0</v>
      </c>
      <c r="H129" s="431">
        <f>'DETAIL PREVISION BUDGET 2024'!K504</f>
        <v>0</v>
      </c>
      <c r="I129" s="442">
        <v>0</v>
      </c>
      <c r="J129" s="431">
        <f>'DETAIL PREVISION BUDGET 2024'!N504</f>
        <v>0</v>
      </c>
      <c r="K129" s="442">
        <v>14000</v>
      </c>
      <c r="L129" s="431">
        <f>'DETAIL PREVISION BUDGET 2024'!Q504</f>
        <v>16000</v>
      </c>
      <c r="M129" s="442">
        <v>0</v>
      </c>
      <c r="N129" s="725">
        <f>'DETAIL PREVISION BUDGET 2024'!T504</f>
        <v>0</v>
      </c>
      <c r="O129" s="442">
        <v>0</v>
      </c>
      <c r="P129" s="747">
        <f>'DETAIL PREVISION BUDGET 2024'!W504</f>
        <v>0</v>
      </c>
      <c r="Q129" s="1"/>
    </row>
    <row r="130" spans="1:17" hidden="1" outlineLevel="1" x14ac:dyDescent="0.2">
      <c r="A130" s="1323" t="str">
        <f>'DETAIL PREVISION BUDGET 2024'!A510</f>
        <v>Vol Libre :Paramoteur</v>
      </c>
      <c r="B130" s="1324">
        <f>'DETAIL PREVISION BUDGET 2024'!B510</f>
        <v>0</v>
      </c>
      <c r="C130" s="423">
        <f>'DETAIL PREVISION BUDGET 2024'!D510</f>
        <v>1900</v>
      </c>
      <c r="D130" s="1167">
        <v>1900</v>
      </c>
      <c r="E130" s="1149">
        <v>0</v>
      </c>
      <c r="F130" s="431">
        <f>'DETAIL PREVISION BUDGET 2024'!H510</f>
        <v>0</v>
      </c>
      <c r="G130" s="442">
        <v>0</v>
      </c>
      <c r="H130" s="431">
        <f>'DETAIL PREVISION BUDGET 2024'!K510</f>
        <v>0</v>
      </c>
      <c r="I130" s="442">
        <v>0</v>
      </c>
      <c r="J130" s="431">
        <f>'DETAIL PREVISION BUDGET 2024'!N510</f>
        <v>0</v>
      </c>
      <c r="K130" s="442">
        <v>1900</v>
      </c>
      <c r="L130" s="431">
        <f>'DETAIL PREVISION BUDGET 2024'!Q510</f>
        <v>1900</v>
      </c>
      <c r="M130" s="442">
        <v>0</v>
      </c>
      <c r="N130" s="725">
        <f>'DETAIL PREVISION BUDGET 2024'!T510</f>
        <v>0</v>
      </c>
      <c r="O130" s="442">
        <v>0</v>
      </c>
      <c r="P130" s="747">
        <f>'DETAIL PREVISION BUDGET 2024'!W510</f>
        <v>0</v>
      </c>
      <c r="Q130" s="1"/>
    </row>
    <row r="131" spans="1:17" hidden="1" outlineLevel="1" x14ac:dyDescent="0.2">
      <c r="A131" s="1323" t="str">
        <f>'DETAIL PREVISION BUDGET 2024'!A516</f>
        <v>Vol Moteur : Avion</v>
      </c>
      <c r="B131" s="1324">
        <f>'DETAIL PREVISION BUDGET 2024'!B516</f>
        <v>0</v>
      </c>
      <c r="C131" s="423">
        <f>'DETAIL PREVISION BUDGET 2024'!D516</f>
        <v>5500</v>
      </c>
      <c r="D131" s="1167">
        <v>5500</v>
      </c>
      <c r="E131" s="1149">
        <v>0</v>
      </c>
      <c r="F131" s="431">
        <f>'DETAIL PREVISION BUDGET 2024'!H516</f>
        <v>0</v>
      </c>
      <c r="G131" s="442">
        <v>0</v>
      </c>
      <c r="H131" s="431">
        <f>'DETAIL PREVISION BUDGET 2024'!K516</f>
        <v>0</v>
      </c>
      <c r="I131" s="442">
        <v>0</v>
      </c>
      <c r="J131" s="431">
        <f>'DETAIL PREVISION BUDGET 2024'!N516</f>
        <v>0</v>
      </c>
      <c r="K131" s="442">
        <v>0</v>
      </c>
      <c r="L131" s="431">
        <f>'DETAIL PREVISION BUDGET 2024'!Q516</f>
        <v>0</v>
      </c>
      <c r="M131" s="442">
        <v>5500</v>
      </c>
      <c r="N131" s="725">
        <f>'DETAIL PREVISION BUDGET 2024'!T516</f>
        <v>5500</v>
      </c>
      <c r="O131" s="442">
        <v>0</v>
      </c>
      <c r="P131" s="747">
        <f>'DETAIL PREVISION BUDGET 2024'!W516</f>
        <v>0</v>
      </c>
      <c r="Q131" s="1"/>
    </row>
    <row r="132" spans="1:17" hidden="1" outlineLevel="1" x14ac:dyDescent="0.2">
      <c r="A132" s="1323" t="str">
        <f>'DETAIL PREVISION BUDGET 2024'!A521</f>
        <v>Vol Moteur : ULM</v>
      </c>
      <c r="B132" s="1324">
        <f>'DETAIL PREVISION BUDGET 2024'!B521</f>
        <v>0</v>
      </c>
      <c r="C132" s="423">
        <f>'DETAIL PREVISION BUDGET 2024'!D521</f>
        <v>4500</v>
      </c>
      <c r="D132" s="1167">
        <v>4500</v>
      </c>
      <c r="E132" s="1149">
        <v>0</v>
      </c>
      <c r="F132" s="431">
        <f>'DETAIL PREVISION BUDGET 2024'!H521</f>
        <v>0</v>
      </c>
      <c r="G132" s="442">
        <v>0</v>
      </c>
      <c r="H132" s="431">
        <f>'DETAIL PREVISION BUDGET 2024'!K521</f>
        <v>0</v>
      </c>
      <c r="I132" s="442">
        <v>0</v>
      </c>
      <c r="J132" s="431">
        <f>'DETAIL PREVISION BUDGET 2024'!N521</f>
        <v>0</v>
      </c>
      <c r="K132" s="442">
        <v>0</v>
      </c>
      <c r="L132" s="431">
        <f>'DETAIL PREVISION BUDGET 2024'!Q521</f>
        <v>0</v>
      </c>
      <c r="M132" s="442">
        <v>4500</v>
      </c>
      <c r="N132" s="725">
        <f>'DETAIL PREVISION BUDGET 2024'!T521</f>
        <v>4500</v>
      </c>
      <c r="O132" s="442">
        <v>0</v>
      </c>
      <c r="P132" s="747">
        <f>'DETAIL PREVISION BUDGET 2024'!W521</f>
        <v>0</v>
      </c>
      <c r="Q132" s="1"/>
    </row>
    <row r="133" spans="1:17" hidden="1" outlineLevel="1" x14ac:dyDescent="0.2">
      <c r="A133" s="1323" t="str">
        <f>'DETAIL PREVISION BUDGET 2024'!A525</f>
        <v>Vol à Voile</v>
      </c>
      <c r="B133" s="1324">
        <f>'DETAIL PREVISION BUDGET 2024'!B525</f>
        <v>0</v>
      </c>
      <c r="C133" s="423">
        <f>'DETAIL PREVISION BUDGET 2024'!D525</f>
        <v>9000</v>
      </c>
      <c r="D133" s="1167">
        <v>9000</v>
      </c>
      <c r="E133" s="1149">
        <v>0</v>
      </c>
      <c r="F133" s="431">
        <f>'DETAIL PREVISION BUDGET 2024'!H525</f>
        <v>0</v>
      </c>
      <c r="G133" s="442">
        <v>0</v>
      </c>
      <c r="H133" s="431">
        <f>'DETAIL PREVISION BUDGET 2024'!K525</f>
        <v>0</v>
      </c>
      <c r="I133" s="442">
        <v>0</v>
      </c>
      <c r="J133" s="431">
        <f>'DETAIL PREVISION BUDGET 2024'!N525</f>
        <v>0</v>
      </c>
      <c r="K133" s="442">
        <v>0</v>
      </c>
      <c r="L133" s="431">
        <f>'DETAIL PREVISION BUDGET 2024'!Q525</f>
        <v>0</v>
      </c>
      <c r="M133" s="442">
        <v>0</v>
      </c>
      <c r="N133" s="725">
        <f>'DETAIL PREVISION BUDGET 2024'!T525</f>
        <v>0</v>
      </c>
      <c r="O133" s="442">
        <v>9000</v>
      </c>
      <c r="P133" s="747">
        <f>'DETAIL PREVISION BUDGET 2024'!W525</f>
        <v>9000</v>
      </c>
      <c r="Q133" s="1"/>
    </row>
    <row r="134" spans="1:17" collapsed="1" x14ac:dyDescent="0.2">
      <c r="A134" s="1330" t="str">
        <f>'DETAIL PREVISION BUDGET 2024'!A529</f>
        <v>3/ Sous total STAGES</v>
      </c>
      <c r="B134" s="1331">
        <f>'DETAIL PREVISION BUDGET 2024'!B529</f>
        <v>0</v>
      </c>
      <c r="C134" s="424">
        <f>'DETAIL PREVISION BUDGET 2024'!D529</f>
        <v>124300</v>
      </c>
      <c r="D134" s="1168">
        <v>111400</v>
      </c>
      <c r="E134" s="1150">
        <v>0</v>
      </c>
      <c r="F134" s="432">
        <f>'DETAIL PREVISION BUDGET 2024'!H529</f>
        <v>0</v>
      </c>
      <c r="G134" s="443">
        <v>18500</v>
      </c>
      <c r="H134" s="432">
        <f>'DETAIL PREVISION BUDGET 2024'!K529</f>
        <v>18500</v>
      </c>
      <c r="I134" s="443">
        <v>58000</v>
      </c>
      <c r="J134" s="432">
        <f>'DETAIL PREVISION BUDGET 2024'!N529</f>
        <v>68900</v>
      </c>
      <c r="K134" s="443">
        <v>15900</v>
      </c>
      <c r="L134" s="432">
        <f>'DETAIL PREVISION BUDGET 2024'!Q529</f>
        <v>17900</v>
      </c>
      <c r="M134" s="443">
        <v>10000</v>
      </c>
      <c r="N134" s="726">
        <f>'DETAIL PREVISION BUDGET 2024'!T529</f>
        <v>10000</v>
      </c>
      <c r="O134" s="443">
        <v>9000</v>
      </c>
      <c r="P134" s="748">
        <f>'DETAIL PREVISION BUDGET 2024'!W529</f>
        <v>9000</v>
      </c>
      <c r="Q134" s="1"/>
    </row>
    <row r="135" spans="1:17" x14ac:dyDescent="0.2">
      <c r="A135" s="1332" t="str">
        <f>'DETAIL PREVISION BUDGET 2024'!A530</f>
        <v>4 / Recettes COMPETITIONS</v>
      </c>
      <c r="B135" s="1333">
        <f>'DETAIL PREVISION BUDGET 2024'!B530</f>
        <v>0</v>
      </c>
      <c r="C135" s="425"/>
      <c r="D135" s="1160"/>
      <c r="E135" s="1151"/>
      <c r="F135" s="433"/>
      <c r="G135" s="444"/>
      <c r="H135" s="433"/>
      <c r="I135" s="444"/>
      <c r="J135" s="433"/>
      <c r="K135" s="444"/>
      <c r="L135" s="433"/>
      <c r="M135" s="444"/>
      <c r="N135" s="718"/>
      <c r="O135" s="444"/>
      <c r="P135" s="737"/>
      <c r="Q135" s="326"/>
    </row>
    <row r="136" spans="1:17" hidden="1" outlineLevel="1" x14ac:dyDescent="0.2">
      <c r="A136" s="1334" t="str">
        <f>'DETAIL PREVISION BUDGET 2024'!A531</f>
        <v xml:space="preserve">Parachutisme :        </v>
      </c>
      <c r="B136" s="1335">
        <f>'DETAIL PREVISION BUDGET 2024'!B531</f>
        <v>0</v>
      </c>
      <c r="C136" s="423">
        <f>'DETAIL PREVISION BUDGET 2024'!D531</f>
        <v>0</v>
      </c>
      <c r="D136" s="1166">
        <v>0</v>
      </c>
      <c r="E136" s="1148">
        <v>0</v>
      </c>
      <c r="F136" s="431">
        <f>'DETAIL PREVISION BUDGET 2024'!H531</f>
        <v>0</v>
      </c>
      <c r="G136" s="441">
        <v>0</v>
      </c>
      <c r="H136" s="431">
        <f>'DETAIL PREVISION BUDGET 2024'!K531</f>
        <v>0</v>
      </c>
      <c r="I136" s="441">
        <v>0</v>
      </c>
      <c r="J136" s="431">
        <f>'DETAIL PREVISION BUDGET 2024'!N531</f>
        <v>0</v>
      </c>
      <c r="K136" s="441">
        <v>0</v>
      </c>
      <c r="L136" s="431">
        <f>'DETAIL PREVISION BUDGET 2024'!Q531</f>
        <v>0</v>
      </c>
      <c r="M136" s="441">
        <v>0</v>
      </c>
      <c r="N136" s="725">
        <f>'DETAIL PREVISION BUDGET 2024'!T531</f>
        <v>0</v>
      </c>
      <c r="O136" s="441">
        <v>0</v>
      </c>
      <c r="P136" s="747">
        <f>'DETAIL PREVISION BUDGET 2024'!W531</f>
        <v>0</v>
      </c>
      <c r="Q136" s="1"/>
    </row>
    <row r="137" spans="1:17" collapsed="1" x14ac:dyDescent="0.2">
      <c r="A137" s="1338" t="str">
        <f>'DETAIL PREVISION BUDGET 2024'!A535</f>
        <v>4/ Sous total COMPETITIONS</v>
      </c>
      <c r="B137" s="1339">
        <f>'DETAIL PREVISION BUDGET 2024'!B535</f>
        <v>0</v>
      </c>
      <c r="C137" s="424">
        <f>'DETAIL PREVISION BUDGET 2024'!D535</f>
        <v>0</v>
      </c>
      <c r="D137" s="1168">
        <v>0</v>
      </c>
      <c r="E137" s="1150">
        <v>0</v>
      </c>
      <c r="F137" s="432">
        <f>'DETAIL PREVISION BUDGET 2024'!H535</f>
        <v>0</v>
      </c>
      <c r="G137" s="443">
        <v>0</v>
      </c>
      <c r="H137" s="432">
        <f>'DETAIL PREVISION BUDGET 2024'!K535</f>
        <v>0</v>
      </c>
      <c r="I137" s="443">
        <v>0</v>
      </c>
      <c r="J137" s="432">
        <f>'DETAIL PREVISION BUDGET 2024'!N535</f>
        <v>0</v>
      </c>
      <c r="K137" s="443">
        <v>0</v>
      </c>
      <c r="L137" s="432">
        <f>'DETAIL PREVISION BUDGET 2024'!Q535</f>
        <v>0</v>
      </c>
      <c r="M137" s="443">
        <v>0</v>
      </c>
      <c r="N137" s="726">
        <f>'DETAIL PREVISION BUDGET 2024'!T535</f>
        <v>0</v>
      </c>
      <c r="O137" s="443">
        <v>0</v>
      </c>
      <c r="P137" s="748">
        <f>'DETAIL PREVISION BUDGET 2024'!W535</f>
        <v>0</v>
      </c>
      <c r="Q137" s="1"/>
    </row>
    <row r="138" spans="1:17" x14ac:dyDescent="0.2">
      <c r="A138" s="1332" t="str">
        <f>'DETAIL PREVISION BUDGET 2024'!A536</f>
        <v>5 / Recettes VENTES de MATERIELS</v>
      </c>
      <c r="B138" s="1333">
        <f>'DETAIL PREVISION BUDGET 2024'!B536</f>
        <v>0</v>
      </c>
      <c r="C138" s="425"/>
      <c r="D138" s="1160"/>
      <c r="E138" s="1151"/>
      <c r="F138" s="433"/>
      <c r="G138" s="444"/>
      <c r="H138" s="433"/>
      <c r="I138" s="444"/>
      <c r="J138" s="433"/>
      <c r="K138" s="444"/>
      <c r="L138" s="433"/>
      <c r="M138" s="444"/>
      <c r="N138" s="718"/>
      <c r="O138" s="444"/>
      <c r="P138" s="737"/>
      <c r="Q138" s="1"/>
    </row>
    <row r="139" spans="1:17" hidden="1" outlineLevel="1" x14ac:dyDescent="0.2">
      <c r="A139" s="1334" t="str">
        <f>'DETAIL PREVISION BUDGET 2024'!A537</f>
        <v>Aéromodélisme</v>
      </c>
      <c r="B139" s="1335">
        <f>'DETAIL PREVISION BUDGET 2024'!B537</f>
        <v>0</v>
      </c>
      <c r="C139" s="423">
        <f>'DETAIL PREVISION BUDGET 2024'!D537</f>
        <v>0</v>
      </c>
      <c r="D139" s="1166">
        <v>0</v>
      </c>
      <c r="E139" s="1148">
        <v>0</v>
      </c>
      <c r="F139" s="431">
        <f>'DETAIL PREVISION BUDGET 2024'!H537</f>
        <v>0</v>
      </c>
      <c r="G139" s="441">
        <v>0</v>
      </c>
      <c r="H139" s="431">
        <f>'DETAIL PREVISION BUDGET 2024'!K537</f>
        <v>0</v>
      </c>
      <c r="I139" s="441">
        <v>0</v>
      </c>
      <c r="J139" s="431">
        <f>'DETAIL PREVISION BUDGET 2024'!N537</f>
        <v>0</v>
      </c>
      <c r="K139" s="441">
        <v>0</v>
      </c>
      <c r="L139" s="431">
        <f>'DETAIL PREVISION BUDGET 2024'!Q537</f>
        <v>0</v>
      </c>
      <c r="M139" s="441">
        <v>0</v>
      </c>
      <c r="N139" s="725">
        <f>'DETAIL PREVISION BUDGET 2024'!T537</f>
        <v>0</v>
      </c>
      <c r="O139" s="441">
        <v>0</v>
      </c>
      <c r="P139" s="747">
        <f>'DETAIL PREVISION BUDGET 2024'!W537</f>
        <v>0</v>
      </c>
      <c r="Q139" s="1"/>
    </row>
    <row r="140" spans="1:17" hidden="1" outlineLevel="1" x14ac:dyDescent="0.2">
      <c r="A140" s="1323" t="str">
        <f>'DETAIL PREVISION BUDGET 2024'!A541</f>
        <v xml:space="preserve">Parachutisme        </v>
      </c>
      <c r="B140" s="1324">
        <f>'DETAIL PREVISION BUDGET 2024'!B541</f>
        <v>0</v>
      </c>
      <c r="C140" s="423">
        <f>'DETAIL PREVISION BUDGET 2024'!D541</f>
        <v>0</v>
      </c>
      <c r="D140" s="1167">
        <v>0</v>
      </c>
      <c r="E140" s="1149">
        <v>0</v>
      </c>
      <c r="F140" s="431">
        <f>'DETAIL PREVISION BUDGET 2024'!H541</f>
        <v>0</v>
      </c>
      <c r="G140" s="442">
        <v>0</v>
      </c>
      <c r="H140" s="431">
        <f>'DETAIL PREVISION BUDGET 2024'!K541</f>
        <v>0</v>
      </c>
      <c r="I140" s="442">
        <v>0</v>
      </c>
      <c r="J140" s="431">
        <f>'DETAIL PREVISION BUDGET 2024'!N541</f>
        <v>0</v>
      </c>
      <c r="K140" s="442">
        <v>0</v>
      </c>
      <c r="L140" s="431">
        <f>'DETAIL PREVISION BUDGET 2024'!Q541</f>
        <v>0</v>
      </c>
      <c r="M140" s="442">
        <v>0</v>
      </c>
      <c r="N140" s="725">
        <f>'DETAIL PREVISION BUDGET 2024'!T541</f>
        <v>0</v>
      </c>
      <c r="O140" s="442">
        <v>0</v>
      </c>
      <c r="P140" s="747">
        <f>'DETAIL PREVISION BUDGET 2024'!W541</f>
        <v>0</v>
      </c>
      <c r="Q140" s="1"/>
    </row>
    <row r="141" spans="1:17" hidden="1" outlineLevel="1" x14ac:dyDescent="0.2">
      <c r="A141" s="1323" t="str">
        <f>'DETAIL PREVISION BUDGET 2024'!A545</f>
        <v>Parapente</v>
      </c>
      <c r="B141" s="1324">
        <f>'DETAIL PREVISION BUDGET 2024'!B545</f>
        <v>0</v>
      </c>
      <c r="C141" s="423">
        <f>'DETAIL PREVISION BUDGET 2024'!D545</f>
        <v>0</v>
      </c>
      <c r="D141" s="1167">
        <v>0</v>
      </c>
      <c r="E141" s="1149">
        <v>0</v>
      </c>
      <c r="F141" s="431">
        <f>'DETAIL PREVISION BUDGET 2024'!H545</f>
        <v>0</v>
      </c>
      <c r="G141" s="442">
        <v>0</v>
      </c>
      <c r="H141" s="431">
        <f>'DETAIL PREVISION BUDGET 2024'!K545</f>
        <v>0</v>
      </c>
      <c r="I141" s="442">
        <v>0</v>
      </c>
      <c r="J141" s="431">
        <f>'DETAIL PREVISION BUDGET 2024'!N545</f>
        <v>0</v>
      </c>
      <c r="K141" s="442">
        <v>0</v>
      </c>
      <c r="L141" s="431">
        <f>'DETAIL PREVISION BUDGET 2024'!Q545</f>
        <v>0</v>
      </c>
      <c r="M141" s="442">
        <v>0</v>
      </c>
      <c r="N141" s="725">
        <f>'DETAIL PREVISION BUDGET 2024'!T545</f>
        <v>0</v>
      </c>
      <c r="O141" s="442">
        <v>0</v>
      </c>
      <c r="P141" s="747">
        <f>'DETAIL PREVISION BUDGET 2024'!W545</f>
        <v>0</v>
      </c>
      <c r="Q141" s="1"/>
    </row>
    <row r="142" spans="1:17" hidden="1" outlineLevel="1" x14ac:dyDescent="0.2">
      <c r="A142" s="1323" t="str">
        <f>'DETAIL PREVISION BUDGET 2024'!A549</f>
        <v>Vol Moteur :       Avion</v>
      </c>
      <c r="B142" s="1324">
        <f>'DETAIL PREVISION BUDGET 2024'!B549</f>
        <v>0</v>
      </c>
      <c r="C142" s="423">
        <f>'DETAIL PREVISION BUDGET 2024'!D549</f>
        <v>0</v>
      </c>
      <c r="D142" s="1167">
        <v>0</v>
      </c>
      <c r="E142" s="1149">
        <v>0</v>
      </c>
      <c r="F142" s="431">
        <f>'DETAIL PREVISION BUDGET 2024'!H549</f>
        <v>0</v>
      </c>
      <c r="G142" s="442">
        <v>0</v>
      </c>
      <c r="H142" s="431">
        <f>'DETAIL PREVISION BUDGET 2024'!K549</f>
        <v>0</v>
      </c>
      <c r="I142" s="442">
        <v>0</v>
      </c>
      <c r="J142" s="431">
        <f>'DETAIL PREVISION BUDGET 2024'!N549</f>
        <v>0</v>
      </c>
      <c r="K142" s="442">
        <v>0</v>
      </c>
      <c r="L142" s="431">
        <f>'DETAIL PREVISION BUDGET 2024'!Q549</f>
        <v>0</v>
      </c>
      <c r="M142" s="442">
        <v>0</v>
      </c>
      <c r="N142" s="725">
        <f>'DETAIL PREVISION BUDGET 2024'!T549</f>
        <v>0</v>
      </c>
      <c r="O142" s="442">
        <v>0</v>
      </c>
      <c r="P142" s="747">
        <f>'DETAIL PREVISION BUDGET 2024'!W549</f>
        <v>0</v>
      </c>
      <c r="Q142" s="1"/>
    </row>
    <row r="143" spans="1:17" hidden="1" outlineLevel="1" x14ac:dyDescent="0.2">
      <c r="A143" s="1323" t="str">
        <f>'DETAIL PREVISION BUDGET 2024'!A558</f>
        <v>Vol à Voile</v>
      </c>
      <c r="B143" s="1324">
        <f>'DETAIL PREVISION BUDGET 2024'!B558</f>
        <v>0</v>
      </c>
      <c r="C143" s="426">
        <f>'DETAIL PREVISION BUDGET 2024'!D558</f>
        <v>0</v>
      </c>
      <c r="D143" s="1167">
        <v>0</v>
      </c>
      <c r="E143" s="1149">
        <v>0</v>
      </c>
      <c r="F143" s="434">
        <f>'DETAIL PREVISION BUDGET 2024'!H558</f>
        <v>0</v>
      </c>
      <c r="G143" s="442">
        <v>0</v>
      </c>
      <c r="H143" s="434">
        <f>'DETAIL PREVISION BUDGET 2024'!K558</f>
        <v>0</v>
      </c>
      <c r="I143" s="442">
        <v>0</v>
      </c>
      <c r="J143" s="434">
        <f>'DETAIL PREVISION BUDGET 2024'!N558</f>
        <v>0</v>
      </c>
      <c r="K143" s="442">
        <v>0</v>
      </c>
      <c r="L143" s="434">
        <f>'DETAIL PREVISION BUDGET 2024'!Q558</f>
        <v>0</v>
      </c>
      <c r="M143" s="442">
        <v>0</v>
      </c>
      <c r="N143" s="727">
        <f>'DETAIL PREVISION BUDGET 2024'!T558</f>
        <v>0</v>
      </c>
      <c r="O143" s="442">
        <v>0</v>
      </c>
      <c r="P143" s="749">
        <f>'DETAIL PREVISION BUDGET 2024'!W558</f>
        <v>0</v>
      </c>
      <c r="Q143" s="1"/>
    </row>
    <row r="144" spans="1:17" collapsed="1" x14ac:dyDescent="0.2">
      <c r="A144" s="1330" t="str">
        <f>'DETAIL PREVISION BUDGET 2024'!A562</f>
        <v>5/ Sous total VENTES de MATERIEL</v>
      </c>
      <c r="B144" s="1331">
        <f>'DETAIL PREVISION BUDGET 2024'!B562</f>
        <v>0</v>
      </c>
      <c r="C144" s="424">
        <f>'DETAIL PREVISION BUDGET 2024'!D562</f>
        <v>0</v>
      </c>
      <c r="D144" s="1168">
        <v>0</v>
      </c>
      <c r="E144" s="1150">
        <v>0</v>
      </c>
      <c r="F144" s="432">
        <f>'DETAIL PREVISION BUDGET 2024'!H562</f>
        <v>0</v>
      </c>
      <c r="G144" s="443">
        <v>0</v>
      </c>
      <c r="H144" s="432">
        <f>'DETAIL PREVISION BUDGET 2024'!K562</f>
        <v>0</v>
      </c>
      <c r="I144" s="443">
        <v>0</v>
      </c>
      <c r="J144" s="432">
        <f>'DETAIL PREVISION BUDGET 2024'!N562</f>
        <v>0</v>
      </c>
      <c r="K144" s="443">
        <v>0</v>
      </c>
      <c r="L144" s="432">
        <f>'DETAIL PREVISION BUDGET 2024'!Q562</f>
        <v>0</v>
      </c>
      <c r="M144" s="443">
        <v>0</v>
      </c>
      <c r="N144" s="726">
        <f>'DETAIL PREVISION BUDGET 2024'!T562</f>
        <v>0</v>
      </c>
      <c r="O144" s="443">
        <v>0</v>
      </c>
      <c r="P144" s="748">
        <f>'DETAIL PREVISION BUDGET 2024'!W562</f>
        <v>0</v>
      </c>
      <c r="Q144" s="1"/>
    </row>
    <row r="145" spans="1:17" x14ac:dyDescent="0.2">
      <c r="A145" s="1332" t="str">
        <f>'DETAIL PREVISION BUDGET 2024'!A563</f>
        <v>6/ Recettes  de PROVISIONS</v>
      </c>
      <c r="B145" s="1333">
        <f>'DETAIL PREVISION BUDGET 2024'!B563</f>
        <v>0</v>
      </c>
      <c r="C145" s="425"/>
      <c r="D145" s="1160"/>
      <c r="E145" s="1151"/>
      <c r="F145" s="433"/>
      <c r="G145" s="444"/>
      <c r="H145" s="433"/>
      <c r="I145" s="444"/>
      <c r="J145" s="433"/>
      <c r="K145" s="444"/>
      <c r="L145" s="433"/>
      <c r="M145" s="444"/>
      <c r="N145" s="718"/>
      <c r="O145" s="444"/>
      <c r="P145" s="737"/>
      <c r="Q145" s="1"/>
    </row>
    <row r="146" spans="1:17" hidden="1" outlineLevel="1" x14ac:dyDescent="0.2">
      <c r="A146" s="1334" t="str">
        <f>'DETAIL PREVISION BUDGET 2024'!A564</f>
        <v>Assemblée Générale</v>
      </c>
      <c r="B146" s="1335">
        <f>'DETAIL PREVISION BUDGET 2024'!B564</f>
        <v>0</v>
      </c>
      <c r="C146" s="423">
        <f>'DETAIL PREVISION BUDGET 2024'!D564</f>
        <v>0</v>
      </c>
      <c r="D146" s="1166">
        <v>0</v>
      </c>
      <c r="E146" s="1148">
        <v>0</v>
      </c>
      <c r="F146" s="431">
        <f>'DETAIL PREVISION BUDGET 2024'!H564</f>
        <v>0</v>
      </c>
      <c r="G146" s="441">
        <v>0</v>
      </c>
      <c r="H146" s="431">
        <f>'DETAIL PREVISION BUDGET 2024'!K564</f>
        <v>0</v>
      </c>
      <c r="I146" s="441">
        <v>0</v>
      </c>
      <c r="J146" s="431">
        <f>'DETAIL PREVISION BUDGET 2024'!N564</f>
        <v>0</v>
      </c>
      <c r="K146" s="441">
        <v>0</v>
      </c>
      <c r="L146" s="431">
        <f>'DETAIL PREVISION BUDGET 2024'!Q564</f>
        <v>0</v>
      </c>
      <c r="M146" s="441">
        <v>0</v>
      </c>
      <c r="N146" s="725">
        <f>'DETAIL PREVISION BUDGET 2024'!T564</f>
        <v>0</v>
      </c>
      <c r="O146" s="441">
        <v>0</v>
      </c>
      <c r="P146" s="747">
        <f>'DETAIL PREVISION BUDGET 2024'!W564</f>
        <v>0</v>
      </c>
      <c r="Q146" s="1"/>
    </row>
    <row r="147" spans="1:17" hidden="1" outlineLevel="1" x14ac:dyDescent="0.2">
      <c r="A147" s="1323" t="str">
        <f>'DETAIL PREVISION BUDGET 2024'!A568</f>
        <v>Rencontres</v>
      </c>
      <c r="B147" s="1324">
        <f>'DETAIL PREVISION BUDGET 2024'!B568</f>
        <v>0</v>
      </c>
      <c r="C147" s="423">
        <f>'DETAIL PREVISION BUDGET 2024'!D568</f>
        <v>30000</v>
      </c>
      <c r="D147" s="1167">
        <v>20000</v>
      </c>
      <c r="E147" s="1149">
        <v>20000</v>
      </c>
      <c r="F147" s="431">
        <f>'DETAIL PREVISION BUDGET 2024'!H568</f>
        <v>30000</v>
      </c>
      <c r="G147" s="442">
        <v>0</v>
      </c>
      <c r="H147" s="431">
        <f>'DETAIL PREVISION BUDGET 2024'!K568</f>
        <v>0</v>
      </c>
      <c r="I147" s="442">
        <v>0</v>
      </c>
      <c r="J147" s="431">
        <f>'DETAIL PREVISION BUDGET 2024'!N568</f>
        <v>0</v>
      </c>
      <c r="K147" s="442">
        <v>0</v>
      </c>
      <c r="L147" s="431">
        <f>'DETAIL PREVISION BUDGET 2024'!Q568</f>
        <v>0</v>
      </c>
      <c r="M147" s="442">
        <v>0</v>
      </c>
      <c r="N147" s="725">
        <f>'DETAIL PREVISION BUDGET 2024'!T568</f>
        <v>0</v>
      </c>
      <c r="O147" s="442">
        <v>0</v>
      </c>
      <c r="P147" s="747">
        <f>'DETAIL PREVISION BUDGET 2024'!W568</f>
        <v>0</v>
      </c>
      <c r="Q147" s="1"/>
    </row>
    <row r="148" spans="1:17" hidden="1" outlineLevel="1" x14ac:dyDescent="0.2">
      <c r="A148" s="1323" t="str">
        <f>'DETAIL PREVISION BUDGET 2024'!A572</f>
        <v>Soulac</v>
      </c>
      <c r="B148" s="1324">
        <f>'DETAIL PREVISION BUDGET 2024'!B572</f>
        <v>0</v>
      </c>
      <c r="C148" s="423">
        <f>'DETAIL PREVISION BUDGET 2024'!D572</f>
        <v>0</v>
      </c>
      <c r="D148" s="1167">
        <v>0</v>
      </c>
      <c r="E148" s="1149">
        <v>0</v>
      </c>
      <c r="F148" s="431">
        <f>'DETAIL PREVISION BUDGET 2024'!H572</f>
        <v>0</v>
      </c>
      <c r="G148" s="442">
        <v>0</v>
      </c>
      <c r="H148" s="431">
        <f>'DETAIL PREVISION BUDGET 2024'!K572</f>
        <v>0</v>
      </c>
      <c r="I148" s="442">
        <v>0</v>
      </c>
      <c r="J148" s="431">
        <f>'DETAIL PREVISION BUDGET 2024'!N572</f>
        <v>0</v>
      </c>
      <c r="K148" s="442">
        <v>0</v>
      </c>
      <c r="L148" s="431">
        <f>'DETAIL PREVISION BUDGET 2024'!Q572</f>
        <v>0</v>
      </c>
      <c r="M148" s="442">
        <v>0</v>
      </c>
      <c r="N148" s="725">
        <f>'DETAIL PREVISION BUDGET 2024'!T572</f>
        <v>0</v>
      </c>
      <c r="O148" s="442">
        <v>0</v>
      </c>
      <c r="P148" s="747">
        <f>'DETAIL PREVISION BUDGET 2024'!W572</f>
        <v>0</v>
      </c>
      <c r="Q148" s="1"/>
    </row>
    <row r="149" spans="1:17" hidden="1" outlineLevel="1" x14ac:dyDescent="0.2">
      <c r="A149" s="1323" t="str">
        <f>'DETAIL PREVISION BUDGET 2024'!A576</f>
        <v>Réincorporation de Provisions  AM</v>
      </c>
      <c r="B149" s="1324">
        <f>'DETAIL PREVISION BUDGET 2024'!B576</f>
        <v>0</v>
      </c>
      <c r="C149" s="423">
        <f>'DETAIL PREVISION BUDGET 2024'!D576</f>
        <v>0</v>
      </c>
      <c r="D149" s="1167">
        <v>0</v>
      </c>
      <c r="E149" s="1149">
        <v>0</v>
      </c>
      <c r="F149" s="431">
        <f>'DETAIL PREVISION BUDGET 2024'!H576</f>
        <v>0</v>
      </c>
      <c r="G149" s="442">
        <v>0</v>
      </c>
      <c r="H149" s="431">
        <f>'DETAIL PREVISION BUDGET 2024'!K576</f>
        <v>0</v>
      </c>
      <c r="I149" s="442">
        <v>0</v>
      </c>
      <c r="J149" s="431">
        <f>'DETAIL PREVISION BUDGET 2024'!N576</f>
        <v>0</v>
      </c>
      <c r="K149" s="442">
        <v>0</v>
      </c>
      <c r="L149" s="431">
        <f>'DETAIL PREVISION BUDGET 2024'!Q576</f>
        <v>0</v>
      </c>
      <c r="M149" s="442">
        <v>0</v>
      </c>
      <c r="N149" s="725">
        <f>'DETAIL PREVISION BUDGET 2024'!T576</f>
        <v>0</v>
      </c>
      <c r="O149" s="442">
        <v>0</v>
      </c>
      <c r="P149" s="747">
        <f>'DETAIL PREVISION BUDGET 2024'!W576</f>
        <v>0</v>
      </c>
      <c r="Q149" s="1"/>
    </row>
    <row r="150" spans="1:17" hidden="1" outlineLevel="1" x14ac:dyDescent="0.2">
      <c r="A150" s="1323" t="str">
        <f>'DETAIL PREVISION BUDGET 2024'!A580</f>
        <v>Réincorporation de Provisions  Paras</v>
      </c>
      <c r="B150" s="1324">
        <f>'DETAIL PREVISION BUDGET 2024'!B580</f>
        <v>0</v>
      </c>
      <c r="C150" s="423">
        <f>'DETAIL PREVISION BUDGET 2024'!D580</f>
        <v>0</v>
      </c>
      <c r="D150" s="1167">
        <v>1800</v>
      </c>
      <c r="E150" s="1149">
        <v>0</v>
      </c>
      <c r="F150" s="431">
        <f>'DETAIL PREVISION BUDGET 2024'!H580</f>
        <v>0</v>
      </c>
      <c r="G150" s="442">
        <v>0</v>
      </c>
      <c r="H150" s="431">
        <f>'DETAIL PREVISION BUDGET 2024'!K580</f>
        <v>0</v>
      </c>
      <c r="I150" s="442">
        <v>1800</v>
      </c>
      <c r="J150" s="431">
        <f>'DETAIL PREVISION BUDGET 2024'!N580</f>
        <v>0</v>
      </c>
      <c r="K150" s="442">
        <v>0</v>
      </c>
      <c r="L150" s="431">
        <f>'DETAIL PREVISION BUDGET 2024'!Q580</f>
        <v>0</v>
      </c>
      <c r="M150" s="442">
        <v>0</v>
      </c>
      <c r="N150" s="725">
        <f>'DETAIL PREVISION BUDGET 2024'!T580</f>
        <v>0</v>
      </c>
      <c r="O150" s="442">
        <v>0</v>
      </c>
      <c r="P150" s="747">
        <f>'DETAIL PREVISION BUDGET 2024'!W580</f>
        <v>0</v>
      </c>
      <c r="Q150" s="1"/>
    </row>
    <row r="151" spans="1:17" hidden="1" outlineLevel="1" x14ac:dyDescent="0.2">
      <c r="A151" s="1323" t="str">
        <f>'DETAIL PREVISION BUDGET 2024'!A584</f>
        <v>Réincorporation de Provisions  Vol Libre - Parapente</v>
      </c>
      <c r="B151" s="1324">
        <f>'DETAIL PREVISION BUDGET 2024'!B584</f>
        <v>0</v>
      </c>
      <c r="C151" s="423">
        <f>'DETAIL PREVISION BUDGET 2024'!D584</f>
        <v>0</v>
      </c>
      <c r="D151" s="1167">
        <v>0</v>
      </c>
      <c r="E151" s="1149">
        <v>0</v>
      </c>
      <c r="F151" s="431">
        <f>'DETAIL PREVISION BUDGET 2024'!H584</f>
        <v>0</v>
      </c>
      <c r="G151" s="442">
        <v>0</v>
      </c>
      <c r="H151" s="431">
        <f>'DETAIL PREVISION BUDGET 2024'!K584</f>
        <v>0</v>
      </c>
      <c r="I151" s="442">
        <v>0</v>
      </c>
      <c r="J151" s="431">
        <f>'DETAIL PREVISION BUDGET 2024'!N584</f>
        <v>0</v>
      </c>
      <c r="K151" s="442">
        <v>0</v>
      </c>
      <c r="L151" s="431">
        <f>'DETAIL PREVISION BUDGET 2024'!Q584</f>
        <v>0</v>
      </c>
      <c r="M151" s="442">
        <v>0</v>
      </c>
      <c r="N151" s="725">
        <f>'DETAIL PREVISION BUDGET 2024'!T584</f>
        <v>0</v>
      </c>
      <c r="O151" s="442">
        <v>0</v>
      </c>
      <c r="P151" s="747">
        <f>'DETAIL PREVISION BUDGET 2024'!W584</f>
        <v>0</v>
      </c>
      <c r="Q151" s="1"/>
    </row>
    <row r="152" spans="1:17" hidden="1" outlineLevel="1" x14ac:dyDescent="0.2">
      <c r="A152" s="1323" t="str">
        <f>'DETAIL PREVISION BUDGET 2024'!A588</f>
        <v>Réincorporation de Provisions Vol Libre - Paramoteur</v>
      </c>
      <c r="B152" s="1324">
        <f>'DETAIL PREVISION BUDGET 2024'!B588</f>
        <v>0</v>
      </c>
      <c r="C152" s="423">
        <f>'DETAIL PREVISION BUDGET 2024'!D588</f>
        <v>10000</v>
      </c>
      <c r="D152" s="1167">
        <v>10000</v>
      </c>
      <c r="E152" s="1149">
        <v>0</v>
      </c>
      <c r="F152" s="431">
        <f>'DETAIL PREVISION BUDGET 2024'!H588</f>
        <v>0</v>
      </c>
      <c r="G152" s="442">
        <v>0</v>
      </c>
      <c r="H152" s="431">
        <f>'DETAIL PREVISION BUDGET 2024'!K588</f>
        <v>0</v>
      </c>
      <c r="I152" s="442">
        <v>0</v>
      </c>
      <c r="J152" s="431">
        <f>'DETAIL PREVISION BUDGET 2024'!N588</f>
        <v>0</v>
      </c>
      <c r="K152" s="442">
        <v>10000</v>
      </c>
      <c r="L152" s="431">
        <f>'DETAIL PREVISION BUDGET 2024'!Q588</f>
        <v>10000</v>
      </c>
      <c r="M152" s="442">
        <v>0</v>
      </c>
      <c r="N152" s="725">
        <f>'DETAIL PREVISION BUDGET 2024'!T588</f>
        <v>0</v>
      </c>
      <c r="O152" s="442">
        <v>0</v>
      </c>
      <c r="P152" s="747">
        <f>'DETAIL PREVISION BUDGET 2024'!W588</f>
        <v>0</v>
      </c>
      <c r="Q152" s="1"/>
    </row>
    <row r="153" spans="1:17" hidden="1" outlineLevel="1" x14ac:dyDescent="0.2">
      <c r="A153" s="1323" t="str">
        <f>'DETAIL PREVISION BUDGET 2024'!A592</f>
        <v>Provisions  Vol Moteur : Avion</v>
      </c>
      <c r="B153" s="1324">
        <f>'DETAIL PREVISION BUDGET 2024'!B592</f>
        <v>0</v>
      </c>
      <c r="C153" s="423">
        <f>'DETAIL PREVISION BUDGET 2024'!D592</f>
        <v>35000</v>
      </c>
      <c r="D153" s="1167">
        <v>35000</v>
      </c>
      <c r="E153" s="1149">
        <v>0</v>
      </c>
      <c r="F153" s="431">
        <f>'DETAIL PREVISION BUDGET 2024'!H592</f>
        <v>0</v>
      </c>
      <c r="G153" s="442">
        <v>0</v>
      </c>
      <c r="H153" s="431">
        <f>'DETAIL PREVISION BUDGET 2024'!K592</f>
        <v>0</v>
      </c>
      <c r="I153" s="442">
        <v>0</v>
      </c>
      <c r="J153" s="431">
        <f>'DETAIL PREVISION BUDGET 2024'!N592</f>
        <v>0</v>
      </c>
      <c r="K153" s="442">
        <v>0</v>
      </c>
      <c r="L153" s="431">
        <f>'DETAIL PREVISION BUDGET 2024'!Q592</f>
        <v>0</v>
      </c>
      <c r="M153" s="442">
        <v>35000</v>
      </c>
      <c r="N153" s="725">
        <f>'DETAIL PREVISION BUDGET 2024'!T592</f>
        <v>35000</v>
      </c>
      <c r="O153" s="442">
        <v>0</v>
      </c>
      <c r="P153" s="747">
        <f>'DETAIL PREVISION BUDGET 2024'!W592</f>
        <v>0</v>
      </c>
      <c r="Q153" s="1"/>
    </row>
    <row r="154" spans="1:17" hidden="1" outlineLevel="1" x14ac:dyDescent="0.2">
      <c r="A154" s="1323" t="str">
        <f>'DETAIL PREVISION BUDGET 2024'!A598</f>
        <v>Réincorporation de Provisions  Vol Moteur : ULM</v>
      </c>
      <c r="B154" s="1324">
        <f>'DETAIL PREVISION BUDGET 2024'!B598</f>
        <v>0</v>
      </c>
      <c r="C154" s="423">
        <f>'DETAIL PREVISION BUDGET 2024'!D598</f>
        <v>5000</v>
      </c>
      <c r="D154" s="1167">
        <v>5000</v>
      </c>
      <c r="E154" s="1149">
        <v>0</v>
      </c>
      <c r="F154" s="431">
        <f>'DETAIL PREVISION BUDGET 2024'!H598</f>
        <v>0</v>
      </c>
      <c r="G154" s="442">
        <v>0</v>
      </c>
      <c r="H154" s="431">
        <f>'DETAIL PREVISION BUDGET 2024'!K598</f>
        <v>0</v>
      </c>
      <c r="I154" s="442">
        <v>0</v>
      </c>
      <c r="J154" s="431">
        <f>'DETAIL PREVISION BUDGET 2024'!N598</f>
        <v>0</v>
      </c>
      <c r="K154" s="442">
        <v>0</v>
      </c>
      <c r="L154" s="431">
        <f>'DETAIL PREVISION BUDGET 2024'!Q598</f>
        <v>0</v>
      </c>
      <c r="M154" s="442">
        <v>5000</v>
      </c>
      <c r="N154" s="725">
        <f>'DETAIL PREVISION BUDGET 2024'!T598</f>
        <v>5000</v>
      </c>
      <c r="O154" s="442">
        <v>0</v>
      </c>
      <c r="P154" s="747">
        <f>'DETAIL PREVISION BUDGET 2024'!W598</f>
        <v>0</v>
      </c>
      <c r="Q154" s="1"/>
    </row>
    <row r="155" spans="1:17" hidden="1" outlineLevel="1" x14ac:dyDescent="0.2">
      <c r="A155" s="1323" t="str">
        <f>'DETAIL PREVISION BUDGET 2024'!A604</f>
        <v>Réincorporation de Provisions  Vol à Voile</v>
      </c>
      <c r="B155" s="1324">
        <f>'DETAIL PREVISION BUDGET 2024'!B604</f>
        <v>0</v>
      </c>
      <c r="C155" s="423">
        <f>'DETAIL PREVISION BUDGET 2024'!D604</f>
        <v>0</v>
      </c>
      <c r="D155" s="1167">
        <v>0</v>
      </c>
      <c r="E155" s="1149">
        <v>0</v>
      </c>
      <c r="F155" s="431">
        <f>'DETAIL PREVISION BUDGET 2024'!H604</f>
        <v>0</v>
      </c>
      <c r="G155" s="442">
        <v>0</v>
      </c>
      <c r="H155" s="431">
        <f>'DETAIL PREVISION BUDGET 2024'!K604</f>
        <v>0</v>
      </c>
      <c r="I155" s="442">
        <v>0</v>
      </c>
      <c r="J155" s="431">
        <f>'DETAIL PREVISION BUDGET 2024'!N604</f>
        <v>0</v>
      </c>
      <c r="K155" s="442">
        <v>0</v>
      </c>
      <c r="L155" s="431">
        <f>'DETAIL PREVISION BUDGET 2024'!Q604</f>
        <v>0</v>
      </c>
      <c r="M155" s="442">
        <v>0</v>
      </c>
      <c r="N155" s="725">
        <f>'DETAIL PREVISION BUDGET 2024'!T604</f>
        <v>0</v>
      </c>
      <c r="O155" s="442">
        <v>0</v>
      </c>
      <c r="P155" s="747">
        <f>'DETAIL PREVISION BUDGET 2024'!W604</f>
        <v>0</v>
      </c>
      <c r="Q155" s="1"/>
    </row>
    <row r="156" spans="1:17" hidden="1" outlineLevel="1" x14ac:dyDescent="0.2">
      <c r="A156" s="1323" t="str">
        <f>'DETAIL PREVISION BUDGET 2024'!A608</f>
        <v>Reserves provisions diverses</v>
      </c>
      <c r="B156" s="1324">
        <f>'DETAIL PREVISION BUDGET 2024'!B608</f>
        <v>0</v>
      </c>
      <c r="C156" s="423">
        <f>'DETAIL PREVISION BUDGET 2024'!D608</f>
        <v>20000</v>
      </c>
      <c r="D156" s="1167">
        <v>0</v>
      </c>
      <c r="E156" s="1149">
        <v>0</v>
      </c>
      <c r="F156" s="431">
        <f>'DETAIL PREVISION BUDGET 2024'!H608</f>
        <v>20000</v>
      </c>
      <c r="G156" s="442">
        <v>0</v>
      </c>
      <c r="H156" s="431">
        <f>'DETAIL PREVISION BUDGET 2024'!K608</f>
        <v>0</v>
      </c>
      <c r="I156" s="442">
        <v>0</v>
      </c>
      <c r="J156" s="431">
        <f>'DETAIL PREVISION BUDGET 2024'!N608</f>
        <v>0</v>
      </c>
      <c r="K156" s="442">
        <v>0</v>
      </c>
      <c r="L156" s="431">
        <f>'DETAIL PREVISION BUDGET 2024'!Q608</f>
        <v>0</v>
      </c>
      <c r="M156" s="442">
        <v>0</v>
      </c>
      <c r="N156" s="725">
        <f>'DETAIL PREVISION BUDGET 2024'!T608</f>
        <v>0</v>
      </c>
      <c r="O156" s="442">
        <v>0</v>
      </c>
      <c r="P156" s="747">
        <f>'DETAIL PREVISION BUDGET 2024'!W608</f>
        <v>0</v>
      </c>
      <c r="Q156" s="1"/>
    </row>
    <row r="157" spans="1:17" collapsed="1" x14ac:dyDescent="0.2">
      <c r="A157" s="1330" t="str">
        <f>'DETAIL PREVISION BUDGET 2024'!A612</f>
        <v>6/ Sous total PROVISIONS</v>
      </c>
      <c r="B157" s="1331">
        <f>'DETAIL PREVISION BUDGET 2024'!B612</f>
        <v>0</v>
      </c>
      <c r="C157" s="424">
        <f>'DETAIL PREVISION BUDGET 2024'!D612</f>
        <v>100000</v>
      </c>
      <c r="D157" s="1168">
        <v>71800</v>
      </c>
      <c r="E157" s="1150">
        <v>20000</v>
      </c>
      <c r="F157" s="432">
        <f>'DETAIL PREVISION BUDGET 2024'!H612</f>
        <v>50000</v>
      </c>
      <c r="G157" s="443">
        <v>0</v>
      </c>
      <c r="H157" s="432">
        <f>'DETAIL PREVISION BUDGET 2024'!K612</f>
        <v>0</v>
      </c>
      <c r="I157" s="443">
        <v>1800</v>
      </c>
      <c r="J157" s="432">
        <f>'DETAIL PREVISION BUDGET 2024'!N612</f>
        <v>0</v>
      </c>
      <c r="K157" s="443">
        <v>10000</v>
      </c>
      <c r="L157" s="432">
        <f>'DETAIL PREVISION BUDGET 2024'!Q612</f>
        <v>10000</v>
      </c>
      <c r="M157" s="443">
        <v>40000</v>
      </c>
      <c r="N157" s="726">
        <f>'DETAIL PREVISION BUDGET 2024'!T612</f>
        <v>40000</v>
      </c>
      <c r="O157" s="443">
        <v>0</v>
      </c>
      <c r="P157" s="748">
        <f>'DETAIL PREVISION BUDGET 2024'!W612</f>
        <v>0</v>
      </c>
      <c r="Q157" s="1"/>
    </row>
    <row r="158" spans="1:17" x14ac:dyDescent="0.2">
      <c r="A158" s="1332" t="str">
        <f>'DETAIL PREVISION BUDGET 2024'!A613</f>
        <v>7/ Recettes  de FORMATION</v>
      </c>
      <c r="B158" s="1333">
        <f>'DETAIL PREVISION BUDGET 2024'!B613</f>
        <v>0</v>
      </c>
      <c r="C158" s="425"/>
      <c r="D158" s="1160"/>
      <c r="E158" s="1151"/>
      <c r="F158" s="433"/>
      <c r="G158" s="444"/>
      <c r="H158" s="433"/>
      <c r="I158" s="444"/>
      <c r="J158" s="433"/>
      <c r="K158" s="444"/>
      <c r="L158" s="433"/>
      <c r="M158" s="444"/>
      <c r="N158" s="718"/>
      <c r="O158" s="444"/>
      <c r="P158" s="737"/>
      <c r="Q158" s="1"/>
    </row>
    <row r="159" spans="1:17" x14ac:dyDescent="0.2">
      <c r="A159" s="1336" t="str">
        <f>'DETAIL PREVISION BUDGET 2024'!A617</f>
        <v>7/ Sous total FORMATION</v>
      </c>
      <c r="B159" s="1337">
        <f>'DETAIL PREVISION BUDGET 2024'!B617</f>
        <v>0</v>
      </c>
      <c r="C159" s="427">
        <f>'DETAIL PREVISION BUDGET 2024'!D617</f>
        <v>0</v>
      </c>
      <c r="D159" s="1168">
        <v>0</v>
      </c>
      <c r="E159" s="1150">
        <v>0</v>
      </c>
      <c r="F159" s="435">
        <f>'DETAIL PREVISION BUDGET 2024'!H617</f>
        <v>0</v>
      </c>
      <c r="G159" s="443">
        <v>0</v>
      </c>
      <c r="H159" s="435">
        <f>'DETAIL PREVISION BUDGET 2024'!K617</f>
        <v>0</v>
      </c>
      <c r="I159" s="443">
        <v>0</v>
      </c>
      <c r="J159" s="435">
        <f>'DETAIL PREVISION BUDGET 2024'!N617</f>
        <v>0</v>
      </c>
      <c r="K159" s="443">
        <v>0</v>
      </c>
      <c r="L159" s="435">
        <f>'DETAIL PREVISION BUDGET 2024'!Q617</f>
        <v>0</v>
      </c>
      <c r="M159" s="443">
        <v>0</v>
      </c>
      <c r="N159" s="728">
        <f>'DETAIL PREVISION BUDGET 2024'!T617</f>
        <v>0</v>
      </c>
      <c r="O159" s="443">
        <v>0</v>
      </c>
      <c r="P159" s="750">
        <f>'DETAIL PREVISION BUDGET 2024'!W617</f>
        <v>0</v>
      </c>
      <c r="Q159" s="1"/>
    </row>
    <row r="160" spans="1:17" x14ac:dyDescent="0.2">
      <c r="A160" s="1332" t="str">
        <f>'DETAIL PREVISION BUDGET 2024'!A618</f>
        <v>8/ Recettes  EVENEMENTS</v>
      </c>
      <c r="B160" s="1333">
        <f>'DETAIL PREVISION BUDGET 2024'!B618</f>
        <v>0</v>
      </c>
      <c r="C160" s="425"/>
      <c r="D160" s="1160"/>
      <c r="E160" s="1151"/>
      <c r="F160" s="433"/>
      <c r="G160" s="444"/>
      <c r="H160" s="433"/>
      <c r="I160" s="444"/>
      <c r="J160" s="433"/>
      <c r="K160" s="444"/>
      <c r="L160" s="433"/>
      <c r="M160" s="444"/>
      <c r="N160" s="718"/>
      <c r="O160" s="444"/>
      <c r="P160" s="737"/>
      <c r="Q160" s="1"/>
    </row>
    <row r="161" spans="1:17" hidden="1" outlineLevel="1" x14ac:dyDescent="0.2">
      <c r="A161" s="1334" t="str">
        <f>'DETAIL PREVISION BUDGET 2024'!A619</f>
        <v>Assemblée Générale 2019</v>
      </c>
      <c r="B161" s="1335">
        <f>'DETAIL PREVISION BUDGET 2024'!B619</f>
        <v>0</v>
      </c>
      <c r="C161" s="423">
        <f>'DETAIL PREVISION BUDGET 2024'!D619</f>
        <v>0</v>
      </c>
      <c r="D161" s="1166">
        <v>0</v>
      </c>
      <c r="E161" s="1148">
        <v>0</v>
      </c>
      <c r="F161" s="431">
        <f>'DETAIL PREVISION BUDGET 2024'!H619</f>
        <v>0</v>
      </c>
      <c r="G161" s="441">
        <v>0</v>
      </c>
      <c r="H161" s="431">
        <f>'DETAIL PREVISION BUDGET 2024'!K619</f>
        <v>0</v>
      </c>
      <c r="I161" s="441">
        <v>0</v>
      </c>
      <c r="J161" s="431">
        <f>'DETAIL PREVISION BUDGET 2024'!N619</f>
        <v>0</v>
      </c>
      <c r="K161" s="441">
        <v>0</v>
      </c>
      <c r="L161" s="431">
        <f>'DETAIL PREVISION BUDGET 2024'!Q619</f>
        <v>0</v>
      </c>
      <c r="M161" s="441">
        <v>0</v>
      </c>
      <c r="N161" s="725">
        <f>'DETAIL PREVISION BUDGET 2024'!T619</f>
        <v>0</v>
      </c>
      <c r="O161" s="441">
        <v>0</v>
      </c>
      <c r="P161" s="747">
        <f>'DETAIL PREVISION BUDGET 2024'!W619</f>
        <v>0</v>
      </c>
      <c r="Q161" s="1"/>
    </row>
    <row r="162" spans="1:17" hidden="1" outlineLevel="1" x14ac:dyDescent="0.2">
      <c r="A162" s="1323" t="str">
        <f>'DETAIL PREVISION BUDGET 2024'!A624</f>
        <v>Rencontres</v>
      </c>
      <c r="B162" s="1324">
        <f>'DETAIL PREVISION BUDGET 2024'!B624</f>
        <v>0</v>
      </c>
      <c r="C162" s="423">
        <f>'DETAIL PREVISION BUDGET 2024'!D624</f>
        <v>33300</v>
      </c>
      <c r="D162" s="1167">
        <v>30000</v>
      </c>
      <c r="E162" s="1149">
        <v>23000</v>
      </c>
      <c r="F162" s="431">
        <f>'DETAIL PREVISION BUDGET 2024'!H624</f>
        <v>26000</v>
      </c>
      <c r="G162" s="442">
        <v>0</v>
      </c>
      <c r="H162" s="431">
        <f>'DETAIL PREVISION BUDGET 2024'!K624</f>
        <v>0</v>
      </c>
      <c r="I162" s="442">
        <v>4000</v>
      </c>
      <c r="J162" s="431">
        <f>'DETAIL PREVISION BUDGET 2024'!N624</f>
        <v>4000</v>
      </c>
      <c r="K162" s="442">
        <v>500</v>
      </c>
      <c r="L162" s="431">
        <f>'DETAIL PREVISION BUDGET 2024'!Q624</f>
        <v>800</v>
      </c>
      <c r="M162" s="442">
        <v>1500</v>
      </c>
      <c r="N162" s="725">
        <f>'DETAIL PREVISION BUDGET 2024'!T624</f>
        <v>1500</v>
      </c>
      <c r="O162" s="442">
        <v>1000</v>
      </c>
      <c r="P162" s="747">
        <f>'DETAIL PREVISION BUDGET 2024'!W624</f>
        <v>1000</v>
      </c>
      <c r="Q162" s="1"/>
    </row>
    <row r="163" spans="1:17" hidden="1" outlineLevel="1" x14ac:dyDescent="0.2">
      <c r="A163" s="1323" t="str">
        <f>'DETAIL PREVISION BUDGET 2024'!A634</f>
        <v>Soulac</v>
      </c>
      <c r="B163" s="1324">
        <f>'DETAIL PREVISION BUDGET 2024'!B634</f>
        <v>0</v>
      </c>
      <c r="C163" s="423">
        <f>'DETAIL PREVISION BUDGET 2024'!D634</f>
        <v>1000</v>
      </c>
      <c r="D163" s="1167">
        <v>0</v>
      </c>
      <c r="E163" s="1149">
        <v>0</v>
      </c>
      <c r="F163" s="431">
        <f>'DETAIL PREVISION BUDGET 2024'!H634</f>
        <v>0</v>
      </c>
      <c r="G163" s="442">
        <v>0</v>
      </c>
      <c r="H163" s="431">
        <f>'DETAIL PREVISION BUDGET 2024'!K634</f>
        <v>0</v>
      </c>
      <c r="I163" s="442">
        <v>0</v>
      </c>
      <c r="J163" s="431">
        <f>'DETAIL PREVISION BUDGET 2024'!N634</f>
        <v>0</v>
      </c>
      <c r="K163" s="442">
        <v>0</v>
      </c>
      <c r="L163" s="431">
        <f>'DETAIL PREVISION BUDGET 2024'!Q634</f>
        <v>0</v>
      </c>
      <c r="M163" s="442">
        <v>0</v>
      </c>
      <c r="N163" s="725">
        <f>'DETAIL PREVISION BUDGET 2024'!T634</f>
        <v>1000</v>
      </c>
      <c r="O163" s="442">
        <v>0</v>
      </c>
      <c r="P163" s="747">
        <f>'DETAIL PREVISION BUDGET 2024'!W634</f>
        <v>0</v>
      </c>
      <c r="Q163" s="1"/>
    </row>
    <row r="164" spans="1:17" hidden="1" outlineLevel="1" x14ac:dyDescent="0.2">
      <c r="A164" s="1323" t="str">
        <f>'DETAIL PREVISION BUDGET 2024'!A638</f>
        <v>Challenge ANEG Vol à Voile</v>
      </c>
      <c r="B164" s="1324">
        <f>'DETAIL PREVISION BUDGET 2024'!B638</f>
        <v>0</v>
      </c>
      <c r="C164" s="423">
        <f>'DETAIL PREVISION BUDGET 2024'!D638</f>
        <v>0</v>
      </c>
      <c r="D164" s="1167">
        <v>0</v>
      </c>
      <c r="E164" s="1149">
        <v>0</v>
      </c>
      <c r="F164" s="431">
        <f>'DETAIL PREVISION BUDGET 2024'!H638</f>
        <v>0</v>
      </c>
      <c r="G164" s="442">
        <v>0</v>
      </c>
      <c r="H164" s="431">
        <f>'DETAIL PREVISION BUDGET 2024'!K638</f>
        <v>0</v>
      </c>
      <c r="I164" s="442">
        <v>0</v>
      </c>
      <c r="J164" s="431">
        <f>'DETAIL PREVISION BUDGET 2024'!N638</f>
        <v>0</v>
      </c>
      <c r="K164" s="442">
        <v>0</v>
      </c>
      <c r="L164" s="431">
        <f>'DETAIL PREVISION BUDGET 2024'!Q638</f>
        <v>0</v>
      </c>
      <c r="M164" s="442">
        <v>0</v>
      </c>
      <c r="N164" s="725">
        <f>'DETAIL PREVISION BUDGET 2024'!T638</f>
        <v>0</v>
      </c>
      <c r="O164" s="442">
        <v>0</v>
      </c>
      <c r="P164" s="747">
        <f>'DETAIL PREVISION BUDGET 2024'!W638</f>
        <v>0</v>
      </c>
      <c r="Q164" s="1"/>
    </row>
    <row r="165" spans="1:17" hidden="1" outlineLevel="1" x14ac:dyDescent="0.2">
      <c r="A165" s="1323" t="str">
        <f>'DETAIL PREVISION BUDGET 2024'!A642</f>
        <v>Participations Evènements Regroupements</v>
      </c>
      <c r="B165" s="1324">
        <f>'DETAIL PREVISION BUDGET 2024'!B642</f>
        <v>0</v>
      </c>
      <c r="C165" s="423">
        <f>'DETAIL PREVISION BUDGET 2024'!D642</f>
        <v>0</v>
      </c>
      <c r="D165" s="1167">
        <v>0</v>
      </c>
      <c r="E165" s="1149">
        <v>0</v>
      </c>
      <c r="F165" s="431">
        <f>'DETAIL PREVISION BUDGET 2024'!H642</f>
        <v>0</v>
      </c>
      <c r="G165" s="442">
        <v>0</v>
      </c>
      <c r="H165" s="431">
        <f>'DETAIL PREVISION BUDGET 2024'!K642</f>
        <v>0</v>
      </c>
      <c r="I165" s="442">
        <v>0</v>
      </c>
      <c r="J165" s="431">
        <f>'DETAIL PREVISION BUDGET 2024'!N642</f>
        <v>0</v>
      </c>
      <c r="K165" s="442">
        <v>0</v>
      </c>
      <c r="L165" s="431">
        <f>'DETAIL PREVISION BUDGET 2024'!Q642</f>
        <v>0</v>
      </c>
      <c r="M165" s="442">
        <v>0</v>
      </c>
      <c r="N165" s="725">
        <f>'DETAIL PREVISION BUDGET 2024'!T642</f>
        <v>0</v>
      </c>
      <c r="O165" s="442">
        <v>0</v>
      </c>
      <c r="P165" s="747">
        <f>'DETAIL PREVISION BUDGET 2024'!W642</f>
        <v>0</v>
      </c>
      <c r="Q165" s="1"/>
    </row>
    <row r="166" spans="1:17" collapsed="1" x14ac:dyDescent="0.2">
      <c r="A166" s="1330" t="str">
        <f>'DETAIL PREVISION BUDGET 2024'!A646</f>
        <v>8/ Sous total EVENEMENTS</v>
      </c>
      <c r="B166" s="1331">
        <f>'DETAIL PREVISION BUDGET 2024'!B646</f>
        <v>0</v>
      </c>
      <c r="C166" s="424">
        <f>'DETAIL PREVISION BUDGET 2024'!D646</f>
        <v>34300</v>
      </c>
      <c r="D166" s="1168">
        <v>30000</v>
      </c>
      <c r="E166" s="1150">
        <v>23000</v>
      </c>
      <c r="F166" s="432">
        <f>'DETAIL PREVISION BUDGET 2024'!H646</f>
        <v>26000</v>
      </c>
      <c r="G166" s="443">
        <v>0</v>
      </c>
      <c r="H166" s="432">
        <f>'DETAIL PREVISION BUDGET 2024'!K646</f>
        <v>0</v>
      </c>
      <c r="I166" s="443">
        <v>4000</v>
      </c>
      <c r="J166" s="432">
        <f>'DETAIL PREVISION BUDGET 2024'!N646</f>
        <v>4000</v>
      </c>
      <c r="K166" s="443">
        <v>500</v>
      </c>
      <c r="L166" s="432">
        <f>'DETAIL PREVISION BUDGET 2024'!Q646</f>
        <v>800</v>
      </c>
      <c r="M166" s="443">
        <v>1500</v>
      </c>
      <c r="N166" s="726">
        <f>'DETAIL PREVISION BUDGET 2024'!T646</f>
        <v>2500</v>
      </c>
      <c r="O166" s="443">
        <v>1000</v>
      </c>
      <c r="P166" s="748">
        <f>'DETAIL PREVISION BUDGET 2024'!W646</f>
        <v>1000</v>
      </c>
      <c r="Q166" s="1"/>
    </row>
    <row r="167" spans="1:17" x14ac:dyDescent="0.2">
      <c r="A167" s="1332" t="str">
        <f>'DETAIL PREVISION BUDGET 2024'!A647</f>
        <v>9/ Recettes ENTRETIEN REPARATIONS</v>
      </c>
      <c r="B167" s="1333">
        <f>'DETAIL PREVISION BUDGET 2024'!B647</f>
        <v>0</v>
      </c>
      <c r="C167" s="425"/>
      <c r="D167" s="1160"/>
      <c r="E167" s="1151"/>
      <c r="F167" s="433"/>
      <c r="G167" s="444"/>
      <c r="H167" s="433"/>
      <c r="I167" s="444"/>
      <c r="J167" s="433"/>
      <c r="K167" s="444"/>
      <c r="L167" s="433"/>
      <c r="M167" s="444"/>
      <c r="N167" s="718"/>
      <c r="O167" s="444"/>
      <c r="P167" s="737"/>
      <c r="Q167" s="1"/>
    </row>
    <row r="168" spans="1:17" hidden="1" outlineLevel="1" x14ac:dyDescent="0.2">
      <c r="A168" s="1334" t="str">
        <f>'DETAIL PREVISION BUDGET 2024'!A648</f>
        <v>Divers</v>
      </c>
      <c r="B168" s="1335">
        <f>'DETAIL PREVISION BUDGET 2024'!B648</f>
        <v>0</v>
      </c>
      <c r="C168" s="423">
        <f>'DETAIL PREVISION BUDGET 2024'!D648</f>
        <v>0</v>
      </c>
      <c r="D168" s="1166">
        <v>0</v>
      </c>
      <c r="E168" s="1148">
        <v>0</v>
      </c>
      <c r="F168" s="431">
        <f>'DETAIL PREVISION BUDGET 2024'!H648</f>
        <v>0</v>
      </c>
      <c r="G168" s="441">
        <v>0</v>
      </c>
      <c r="H168" s="431">
        <f>'DETAIL PREVISION BUDGET 2024'!K648</f>
        <v>0</v>
      </c>
      <c r="I168" s="441">
        <v>0</v>
      </c>
      <c r="J168" s="431">
        <f>'DETAIL PREVISION BUDGET 2024'!N648</f>
        <v>0</v>
      </c>
      <c r="K168" s="441">
        <v>0</v>
      </c>
      <c r="L168" s="431">
        <f>'DETAIL PREVISION BUDGET 2024'!Q648</f>
        <v>0</v>
      </c>
      <c r="M168" s="441">
        <v>0</v>
      </c>
      <c r="N168" s="725">
        <f>'DETAIL PREVISION BUDGET 2024'!T648</f>
        <v>0</v>
      </c>
      <c r="O168" s="441">
        <v>0</v>
      </c>
      <c r="P168" s="747">
        <f>'DETAIL PREVISION BUDGET 2024'!W648</f>
        <v>0</v>
      </c>
      <c r="Q168" s="1"/>
    </row>
    <row r="169" spans="1:17" hidden="1" outlineLevel="1" x14ac:dyDescent="0.2">
      <c r="A169" s="1323" t="str">
        <f>'DETAIL PREVISION BUDGET 2024'!A652</f>
        <v>Divers 2</v>
      </c>
      <c r="B169" s="1324">
        <f>'DETAIL PREVISION BUDGET 2024'!B652</f>
        <v>0</v>
      </c>
      <c r="C169" s="423">
        <f>'DETAIL PREVISION BUDGET 2024'!D652</f>
        <v>10000</v>
      </c>
      <c r="D169" s="1167">
        <v>7500</v>
      </c>
      <c r="E169" s="1149">
        <v>0</v>
      </c>
      <c r="F169" s="431">
        <f>'DETAIL PREVISION BUDGET 2024'!H652</f>
        <v>0</v>
      </c>
      <c r="G169" s="442">
        <v>0</v>
      </c>
      <c r="H169" s="431">
        <f>'DETAIL PREVISION BUDGET 2024'!K652</f>
        <v>0</v>
      </c>
      <c r="I169" s="442">
        <v>0</v>
      </c>
      <c r="J169" s="431">
        <f>'DETAIL PREVISION BUDGET 2024'!N652</f>
        <v>0</v>
      </c>
      <c r="K169" s="442">
        <v>0</v>
      </c>
      <c r="L169" s="431">
        <f>'DETAIL PREVISION BUDGET 2024'!Q652</f>
        <v>0</v>
      </c>
      <c r="M169" s="442">
        <v>7500</v>
      </c>
      <c r="N169" s="725">
        <f>'DETAIL PREVISION BUDGET 2024'!T652</f>
        <v>10000</v>
      </c>
      <c r="O169" s="442">
        <v>0</v>
      </c>
      <c r="P169" s="747">
        <f>'DETAIL PREVISION BUDGET 2024'!W652</f>
        <v>0</v>
      </c>
      <c r="Q169" s="1"/>
    </row>
    <row r="170" spans="1:17" hidden="1" outlineLevel="1" x14ac:dyDescent="0.2">
      <c r="A170" s="1323" t="str">
        <f>'DETAIL PREVISION BUDGET 2024'!A656</f>
        <v>Divers 3</v>
      </c>
      <c r="B170" s="1324">
        <f>'DETAIL PREVISION BUDGET 2024'!B656</f>
        <v>0</v>
      </c>
      <c r="C170" s="423">
        <f>'DETAIL PREVISION BUDGET 2024'!D656</f>
        <v>0</v>
      </c>
      <c r="D170" s="1167">
        <v>0</v>
      </c>
      <c r="E170" s="1149">
        <v>0</v>
      </c>
      <c r="F170" s="431">
        <f>'DETAIL PREVISION BUDGET 2024'!H656</f>
        <v>0</v>
      </c>
      <c r="G170" s="442">
        <v>0</v>
      </c>
      <c r="H170" s="431">
        <f>'DETAIL PREVISION BUDGET 2024'!K656</f>
        <v>0</v>
      </c>
      <c r="I170" s="442">
        <v>0</v>
      </c>
      <c r="J170" s="431">
        <f>'DETAIL PREVISION BUDGET 2024'!N656</f>
        <v>0</v>
      </c>
      <c r="K170" s="442">
        <v>0</v>
      </c>
      <c r="L170" s="431">
        <f>'DETAIL PREVISION BUDGET 2024'!Q656</f>
        <v>0</v>
      </c>
      <c r="M170" s="442">
        <v>0</v>
      </c>
      <c r="N170" s="725">
        <f>'DETAIL PREVISION BUDGET 2024'!T656</f>
        <v>0</v>
      </c>
      <c r="O170" s="442">
        <v>0</v>
      </c>
      <c r="P170" s="747">
        <f>'DETAIL PREVISION BUDGET 2024'!W656</f>
        <v>0</v>
      </c>
      <c r="Q170" s="1"/>
    </row>
    <row r="171" spans="1:17" collapsed="1" x14ac:dyDescent="0.2">
      <c r="A171" s="1330" t="str">
        <f>'DETAIL PREVISION BUDGET 2024'!A661</f>
        <v>9/ Sous total ENTRETIEN REPARATIONS</v>
      </c>
      <c r="B171" s="1331">
        <f>'DETAIL PREVISION BUDGET 2024'!B661</f>
        <v>0</v>
      </c>
      <c r="C171" s="424">
        <f>'DETAIL PREVISION BUDGET 2024'!D661</f>
        <v>10000</v>
      </c>
      <c r="D171" s="1168">
        <v>7500</v>
      </c>
      <c r="E171" s="1150">
        <v>0</v>
      </c>
      <c r="F171" s="432">
        <f>'DETAIL PREVISION BUDGET 2024'!H661</f>
        <v>0</v>
      </c>
      <c r="G171" s="443">
        <v>0</v>
      </c>
      <c r="H171" s="432">
        <f>'DETAIL PREVISION BUDGET 2024'!K661</f>
        <v>0</v>
      </c>
      <c r="I171" s="443">
        <v>0</v>
      </c>
      <c r="J171" s="432">
        <f>'DETAIL PREVISION BUDGET 2024'!N661</f>
        <v>0</v>
      </c>
      <c r="K171" s="443">
        <v>0</v>
      </c>
      <c r="L171" s="432">
        <f>'DETAIL PREVISION BUDGET 2024'!Q661</f>
        <v>0</v>
      </c>
      <c r="M171" s="443">
        <v>7500</v>
      </c>
      <c r="N171" s="726">
        <f>'DETAIL PREVISION BUDGET 2024'!T661</f>
        <v>10000</v>
      </c>
      <c r="O171" s="443">
        <v>0</v>
      </c>
      <c r="P171" s="748">
        <f>'DETAIL PREVISION BUDGET 2024'!W661</f>
        <v>0</v>
      </c>
      <c r="Q171" s="1"/>
    </row>
    <row r="172" spans="1:17" x14ac:dyDescent="0.2">
      <c r="A172" s="1332" t="str">
        <f>'DETAIL PREVISION BUDGET 2024'!A662</f>
        <v>10/ Recettes  de PARTENARIAT CCAS</v>
      </c>
      <c r="B172" s="1333">
        <f>'DETAIL PREVISION BUDGET 2024'!B662</f>
        <v>0</v>
      </c>
      <c r="C172" s="425"/>
      <c r="D172" s="1160"/>
      <c r="E172" s="1151"/>
      <c r="F172" s="433"/>
      <c r="G172" s="444"/>
      <c r="H172" s="433"/>
      <c r="I172" s="444"/>
      <c r="J172" s="433"/>
      <c r="K172" s="444"/>
      <c r="L172" s="433"/>
      <c r="M172" s="444"/>
      <c r="N172" s="718"/>
      <c r="O172" s="444"/>
      <c r="P172" s="737"/>
      <c r="Q172" s="1"/>
    </row>
    <row r="173" spans="1:17" outlineLevel="1" x14ac:dyDescent="0.2">
      <c r="A173" s="1323" t="str">
        <f>'DETAIL PREVISION BUDGET 2024'!A663</f>
        <v>Stages pour les Institutions CCAS</v>
      </c>
      <c r="B173" s="1324">
        <f>'DETAIL PREVISION BUDGET 2024'!B663</f>
        <v>0</v>
      </c>
      <c r="C173" s="423">
        <f>'DETAIL PREVISION BUDGET 2024'!D663</f>
        <v>500</v>
      </c>
      <c r="D173" s="1167">
        <v>30500</v>
      </c>
      <c r="E173" s="1149">
        <v>0</v>
      </c>
      <c r="F173" s="431">
        <f>'DETAIL PREVISION BUDGET 2024'!H663</f>
        <v>0</v>
      </c>
      <c r="G173" s="442">
        <v>500</v>
      </c>
      <c r="H173" s="431">
        <f>'DETAIL PREVISION BUDGET 2024'!K663</f>
        <v>500</v>
      </c>
      <c r="I173" s="442">
        <v>0</v>
      </c>
      <c r="J173" s="431">
        <f>'DETAIL PREVISION BUDGET 2024'!N663</f>
        <v>0</v>
      </c>
      <c r="K173" s="442">
        <v>0</v>
      </c>
      <c r="L173" s="431">
        <f>'DETAIL PREVISION BUDGET 2024'!Q663</f>
        <v>0</v>
      </c>
      <c r="M173" s="442">
        <v>0</v>
      </c>
      <c r="N173" s="725">
        <f>'DETAIL PREVISION BUDGET 2024'!T663</f>
        <v>0</v>
      </c>
      <c r="O173" s="442">
        <v>30000</v>
      </c>
      <c r="P173" s="747">
        <f>'DETAIL PREVISION BUDGET 2024'!W663</f>
        <v>0</v>
      </c>
      <c r="Q173" s="1"/>
    </row>
    <row r="174" spans="1:17" outlineLevel="1" x14ac:dyDescent="0.2">
      <c r="A174" s="1323" t="str">
        <f>'DETAIL PREVISION BUDGET 2024'!A667</f>
        <v>Actions et Convoyages CCAS Corse</v>
      </c>
      <c r="B174" s="1324">
        <f>'DETAIL PREVISION BUDGET 2024'!B667</f>
        <v>0</v>
      </c>
      <c r="C174" s="423">
        <f>'DETAIL PREVISION BUDGET 2024'!D667</f>
        <v>0</v>
      </c>
      <c r="D174" s="1167">
        <v>0</v>
      </c>
      <c r="E174" s="1149">
        <v>0</v>
      </c>
      <c r="F174" s="431">
        <f>'DETAIL PREVISION BUDGET 2024'!H667</f>
        <v>0</v>
      </c>
      <c r="G174" s="442">
        <v>0</v>
      </c>
      <c r="H174" s="431">
        <f>'DETAIL PREVISION BUDGET 2024'!K667</f>
        <v>0</v>
      </c>
      <c r="I174" s="442">
        <v>0</v>
      </c>
      <c r="J174" s="431">
        <f>'DETAIL PREVISION BUDGET 2024'!N667</f>
        <v>0</v>
      </c>
      <c r="K174" s="442">
        <v>0</v>
      </c>
      <c r="L174" s="431">
        <f>'DETAIL PREVISION BUDGET 2024'!Q667</f>
        <v>0</v>
      </c>
      <c r="M174" s="442">
        <v>0</v>
      </c>
      <c r="N174" s="725">
        <f>'DETAIL PREVISION BUDGET 2024'!T667</f>
        <v>0</v>
      </c>
      <c r="O174" s="442">
        <v>0</v>
      </c>
      <c r="P174" s="747">
        <f>'DETAIL PREVISION BUDGET 2024'!W667</f>
        <v>0</v>
      </c>
      <c r="Q174" s="1"/>
    </row>
    <row r="175" spans="1:17" outlineLevel="1" x14ac:dyDescent="0.2">
      <c r="A175" s="1323" t="str">
        <f>'DETAIL PREVISION BUDGET 2024'!A671</f>
        <v>Actions vers CCAS ou CMCAS - Convoyages</v>
      </c>
      <c r="B175" s="1324">
        <f>'DETAIL PREVISION BUDGET 2024'!B671</f>
        <v>0</v>
      </c>
      <c r="C175" s="423">
        <f>'DETAIL PREVISION BUDGET 2024'!D671</f>
        <v>0</v>
      </c>
      <c r="D175" s="1167">
        <v>0</v>
      </c>
      <c r="E175" s="1149">
        <v>0</v>
      </c>
      <c r="F175" s="431">
        <f>'DETAIL PREVISION BUDGET 2024'!H671</f>
        <v>0</v>
      </c>
      <c r="G175" s="442">
        <v>0</v>
      </c>
      <c r="H175" s="431">
        <f>'DETAIL PREVISION BUDGET 2024'!K671</f>
        <v>0</v>
      </c>
      <c r="I175" s="442">
        <v>0</v>
      </c>
      <c r="J175" s="431">
        <f>'DETAIL PREVISION BUDGET 2024'!N671</f>
        <v>0</v>
      </c>
      <c r="K175" s="442">
        <v>0</v>
      </c>
      <c r="L175" s="431">
        <f>'DETAIL PREVISION BUDGET 2024'!Q671</f>
        <v>0</v>
      </c>
      <c r="M175" s="442">
        <v>0</v>
      </c>
      <c r="N175" s="725">
        <f>'DETAIL PREVISION BUDGET 2024'!T671</f>
        <v>0</v>
      </c>
      <c r="O175" s="442">
        <v>0</v>
      </c>
      <c r="P175" s="747">
        <f>'DETAIL PREVISION BUDGET 2024'!W671</f>
        <v>0</v>
      </c>
      <c r="Q175" s="1"/>
    </row>
    <row r="176" spans="1:17" outlineLevel="1" x14ac:dyDescent="0.2">
      <c r="A176" s="1323" t="str">
        <f>'DETAIL PREVISION BUDGET 2024'!A677</f>
        <v>Actions avec CMCAS (Stages décentralisés)</v>
      </c>
      <c r="B176" s="1324">
        <f>'DETAIL PREVISION BUDGET 2024'!B677</f>
        <v>0</v>
      </c>
      <c r="C176" s="423">
        <f>'DETAIL PREVISION BUDGET 2024'!D677</f>
        <v>4200</v>
      </c>
      <c r="D176" s="1167">
        <v>4000</v>
      </c>
      <c r="E176" s="1149">
        <v>0</v>
      </c>
      <c r="F176" s="431">
        <f>'DETAIL PREVISION BUDGET 2024'!H677</f>
        <v>0</v>
      </c>
      <c r="G176" s="442">
        <v>0</v>
      </c>
      <c r="H176" s="431">
        <f>'DETAIL PREVISION BUDGET 2024'!K677</f>
        <v>0</v>
      </c>
      <c r="I176" s="442">
        <v>4000</v>
      </c>
      <c r="J176" s="431">
        <f>'DETAIL PREVISION BUDGET 2024'!N677</f>
        <v>4200</v>
      </c>
      <c r="K176" s="442">
        <v>0</v>
      </c>
      <c r="L176" s="431">
        <f>'DETAIL PREVISION BUDGET 2024'!Q677</f>
        <v>0</v>
      </c>
      <c r="M176" s="442">
        <v>0</v>
      </c>
      <c r="N176" s="725">
        <f>'DETAIL PREVISION BUDGET 2024'!T677</f>
        <v>0</v>
      </c>
      <c r="O176" s="442">
        <v>0</v>
      </c>
      <c r="P176" s="747">
        <f>'DETAIL PREVISION BUDGET 2024'!W677</f>
        <v>0</v>
      </c>
      <c r="Q176" s="1"/>
    </row>
    <row r="177" spans="1:17" ht="17" thickBot="1" x14ac:dyDescent="0.25">
      <c r="A177" s="1325" t="str">
        <f>'DETAIL PREVISION BUDGET 2024'!A685</f>
        <v>10/ Sous total PARTENARIAT CCAS</v>
      </c>
      <c r="B177" s="1326">
        <f>'DETAIL PREVISION BUDGET 2024'!B685</f>
        <v>0</v>
      </c>
      <c r="C177" s="428">
        <f>'DETAIL PREVISION BUDGET 2024'!D685</f>
        <v>4700</v>
      </c>
      <c r="D177" s="1169">
        <v>34500</v>
      </c>
      <c r="E177" s="1152">
        <v>0</v>
      </c>
      <c r="F177" s="436">
        <f>'DETAIL PREVISION BUDGET 2024'!H685</f>
        <v>0</v>
      </c>
      <c r="G177" s="445">
        <v>500</v>
      </c>
      <c r="H177" s="436">
        <f>'DETAIL PREVISION BUDGET 2024'!K685</f>
        <v>500</v>
      </c>
      <c r="I177" s="445">
        <v>4000</v>
      </c>
      <c r="J177" s="436">
        <f>'DETAIL PREVISION BUDGET 2024'!N685</f>
        <v>4200</v>
      </c>
      <c r="K177" s="445">
        <v>0</v>
      </c>
      <c r="L177" s="436">
        <f>'DETAIL PREVISION BUDGET 2024'!Q685</f>
        <v>0</v>
      </c>
      <c r="M177" s="445">
        <v>0</v>
      </c>
      <c r="N177" s="729">
        <f>'DETAIL PREVISION BUDGET 2024'!T685</f>
        <v>0</v>
      </c>
      <c r="O177" s="445">
        <v>30000</v>
      </c>
      <c r="P177" s="751">
        <f>'DETAIL PREVISION BUDGET 2024'!W685</f>
        <v>0</v>
      </c>
      <c r="Q177" s="1"/>
    </row>
    <row r="178" spans="1:17" ht="17" thickBot="1" x14ac:dyDescent="0.25">
      <c r="A178" s="3"/>
      <c r="B178" s="3"/>
      <c r="C178" s="429"/>
      <c r="D178" s="1170"/>
      <c r="E178" s="1153"/>
      <c r="F178" s="437"/>
      <c r="G178" s="446"/>
      <c r="H178" s="437"/>
      <c r="I178" s="446"/>
      <c r="J178" s="437"/>
      <c r="K178" s="446"/>
      <c r="L178" s="437"/>
      <c r="M178" s="446"/>
      <c r="N178" s="730"/>
      <c r="O178" s="446"/>
      <c r="P178" s="752"/>
      <c r="Q178" s="1"/>
    </row>
    <row r="179" spans="1:17" ht="21" thickBot="1" x14ac:dyDescent="0.25">
      <c r="A179" s="1327" t="str">
        <f>'DETAIL PREVISION BUDGET 2024'!A687</f>
        <v>TOTAL RECETTES (b)</v>
      </c>
      <c r="B179" s="1328">
        <f>'DETAIL PREVISION BUDGET 2024'!B687</f>
        <v>0</v>
      </c>
      <c r="C179" s="430">
        <f>'DETAIL PREVISION BUDGET 2024'!D687</f>
        <v>414300</v>
      </c>
      <c r="D179" s="1171">
        <v>382200</v>
      </c>
      <c r="E179" s="1154">
        <v>83500</v>
      </c>
      <c r="F179" s="438">
        <f>'DETAIL PREVISION BUDGET 2024'!H687</f>
        <v>130500</v>
      </c>
      <c r="G179" s="447">
        <v>20000</v>
      </c>
      <c r="H179" s="438">
        <f>'DETAIL PREVISION BUDGET 2024'!K687</f>
        <v>20000</v>
      </c>
      <c r="I179" s="447">
        <v>67800</v>
      </c>
      <c r="J179" s="438">
        <f>'DETAIL PREVISION BUDGET 2024'!N687</f>
        <v>77100</v>
      </c>
      <c r="K179" s="447">
        <v>26400</v>
      </c>
      <c r="L179" s="438">
        <f>'DETAIL PREVISION BUDGET 2024'!Q687</f>
        <v>28700</v>
      </c>
      <c r="M179" s="447">
        <v>114000</v>
      </c>
      <c r="N179" s="731">
        <f>'DETAIL PREVISION BUDGET 2024'!T687</f>
        <v>117500</v>
      </c>
      <c r="O179" s="447">
        <v>70500</v>
      </c>
      <c r="P179" s="753">
        <f>'DETAIL PREVISION BUDGET 2024'!W687</f>
        <v>40500</v>
      </c>
      <c r="Q179" s="1"/>
    </row>
    <row r="180" spans="1:17" ht="21" thickTop="1" x14ac:dyDescent="0.2">
      <c r="A180" s="2"/>
      <c r="B180" s="12"/>
      <c r="C180" s="15"/>
      <c r="D180" s="176"/>
      <c r="E180" s="13"/>
      <c r="F180" s="13"/>
      <c r="G180" s="13"/>
      <c r="H180" s="13"/>
      <c r="I180" s="13"/>
      <c r="J180" s="13"/>
      <c r="K180" s="10"/>
      <c r="L180" s="10"/>
      <c r="M180" s="1"/>
      <c r="N180" s="1"/>
      <c r="O180" s="1"/>
      <c r="P180" s="1"/>
      <c r="Q180" s="1"/>
    </row>
    <row r="181" spans="1:17" ht="20" x14ac:dyDescent="0.2">
      <c r="A181" s="144"/>
      <c r="B181" s="145" t="str">
        <f>'DETAIL PREVISION BUDGET 2024'!B697</f>
        <v>PREVISION DOTATION CCAS 2024</v>
      </c>
      <c r="C181" s="189"/>
      <c r="D181" s="189"/>
      <c r="E181" s="189"/>
      <c r="F181" s="189"/>
      <c r="G181" s="146"/>
      <c r="H181" s="146"/>
      <c r="I181" s="146"/>
      <c r="J181" s="146"/>
      <c r="K181" s="147"/>
      <c r="L181" s="147"/>
      <c r="M181" s="144"/>
      <c r="N181" s="144"/>
      <c r="O181" s="144"/>
      <c r="P181" s="144"/>
      <c r="Q181" s="1"/>
    </row>
    <row r="182" spans="1:17" ht="20" x14ac:dyDescent="0.2">
      <c r="A182" s="1"/>
      <c r="B182" s="12"/>
      <c r="C182" s="13"/>
      <c r="D182" s="176"/>
      <c r="E182" s="13"/>
      <c r="F182" s="13"/>
      <c r="G182" s="13"/>
      <c r="H182" s="13"/>
      <c r="I182" s="13"/>
      <c r="J182" s="13"/>
      <c r="K182" s="10"/>
      <c r="L182" s="10"/>
      <c r="M182" s="1"/>
      <c r="N182" s="1"/>
      <c r="O182" s="1"/>
      <c r="P182" s="1"/>
      <c r="Q182" s="1"/>
    </row>
    <row r="183" spans="1:17" ht="20" x14ac:dyDescent="0.2">
      <c r="A183" s="1"/>
      <c r="B183" s="12"/>
      <c r="C183" s="148" t="str">
        <f>'DETAIL PREVISION BUDGET 2024'!D699</f>
        <v>Trimestre 1</v>
      </c>
      <c r="D183" s="177" t="str">
        <f>'DETAIL PREVISION BUDGET 2024'!E699</f>
        <v>Trimestre 2</v>
      </c>
      <c r="E183" s="148" t="str">
        <f>'DETAIL PREVISION BUDGET 2024'!F699</f>
        <v>Trimestre 3</v>
      </c>
      <c r="F183" s="148" t="str">
        <f>'DETAIL PREVISION BUDGET 2024'!G699</f>
        <v>Trimestre 4</v>
      </c>
      <c r="G183" s="149" t="str">
        <f>'DETAIL PREVISION BUDGET 2024'!H699</f>
        <v>Total</v>
      </c>
      <c r="H183" s="13"/>
      <c r="I183" s="13"/>
      <c r="J183" s="13"/>
      <c r="K183" s="10"/>
      <c r="L183" s="10"/>
      <c r="M183" s="1"/>
      <c r="N183" s="1"/>
      <c r="O183" s="1"/>
      <c r="P183" s="1"/>
      <c r="Q183" s="1"/>
    </row>
    <row r="184" spans="1:17" ht="18" x14ac:dyDescent="0.2">
      <c r="A184" s="1"/>
      <c r="B184" s="150" t="str">
        <f>'DETAIL PREVISION BUDGET 2024'!B700</f>
        <v>Dotation Versée</v>
      </c>
      <c r="C184" s="151">
        <f>'DETAIL PREVISION BUDGET 2024'!D700</f>
        <v>0</v>
      </c>
      <c r="D184" s="178">
        <f>'DETAIL PREVISION BUDGET 2024'!E700</f>
        <v>0</v>
      </c>
      <c r="E184" s="151">
        <f>'DETAIL PREVISION BUDGET 2024'!F700</f>
        <v>0</v>
      </c>
      <c r="F184" s="151">
        <f>'DETAIL PREVISION BUDGET 2024'!G700</f>
        <v>0</v>
      </c>
      <c r="G184" s="151">
        <f>'DETAIL PREVISION BUDGET 2024'!H700</f>
        <v>0</v>
      </c>
      <c r="H184" s="10"/>
      <c r="I184" s="13"/>
      <c r="J184" s="13"/>
      <c r="K184" s="10"/>
      <c r="L184" s="10"/>
      <c r="M184" s="1"/>
      <c r="N184" s="1"/>
      <c r="O184" s="1"/>
      <c r="P184" s="1"/>
      <c r="Q184" s="1"/>
    </row>
    <row r="185" spans="1:17" ht="18" x14ac:dyDescent="0.2">
      <c r="A185" s="1"/>
      <c r="B185" s="152" t="str">
        <f>'DETAIL PREVISION BUDGET 2024'!B701</f>
        <v>Dotation Previsionnelle</v>
      </c>
      <c r="C185" s="153">
        <f>G185/4</f>
        <v>57500</v>
      </c>
      <c r="D185" s="153">
        <f>C185</f>
        <v>57500</v>
      </c>
      <c r="E185" s="153">
        <f>C185</f>
        <v>57500</v>
      </c>
      <c r="F185" s="153">
        <f>C185</f>
        <v>57500</v>
      </c>
      <c r="G185" s="154">
        <v>230000</v>
      </c>
      <c r="H185" s="470"/>
      <c r="I185" s="13"/>
      <c r="J185" s="13"/>
      <c r="K185" s="10"/>
      <c r="L185" s="10"/>
      <c r="M185" s="1"/>
      <c r="N185" s="1"/>
      <c r="O185" s="1"/>
      <c r="P185" s="1"/>
      <c r="Q185" s="1"/>
    </row>
    <row r="186" spans="1:17" ht="18" x14ac:dyDescent="0.2">
      <c r="A186" s="1"/>
      <c r="B186" s="152" t="str">
        <f>'DETAIL PREVISION BUDGET 2024'!B702</f>
        <v>Delta</v>
      </c>
      <c r="C186" s="153">
        <f>'DETAIL PREVISION BUDGET 2024'!D702</f>
        <v>-50000</v>
      </c>
      <c r="D186" s="153">
        <f>'DETAIL PREVISION BUDGET 2024'!E702</f>
        <v>-50000</v>
      </c>
      <c r="E186" s="153">
        <f>'DETAIL PREVISION BUDGET 2024'!G702</f>
        <v>-50000</v>
      </c>
      <c r="F186" s="153">
        <f>'DETAIL PREVISION BUDGET 2024'!H702</f>
        <v>-200000</v>
      </c>
      <c r="G186" s="153">
        <f>'DETAIL PREVISION BUDGET 2024'!H702</f>
        <v>-200000</v>
      </c>
      <c r="H186" s="471"/>
      <c r="I186" s="13"/>
      <c r="J186" s="13"/>
      <c r="K186" s="10"/>
      <c r="L186" s="10"/>
      <c r="M186" s="1"/>
      <c r="N186" s="1"/>
      <c r="O186" s="1"/>
      <c r="P186" s="1"/>
      <c r="Q186" s="1"/>
    </row>
    <row r="187" spans="1:17" ht="20" x14ac:dyDescent="0.2">
      <c r="A187" s="1"/>
      <c r="B187" s="12"/>
      <c r="C187" s="13"/>
      <c r="D187" s="176"/>
      <c r="E187" s="13"/>
      <c r="F187" s="13"/>
      <c r="G187" s="13"/>
      <c r="H187" s="13"/>
      <c r="I187" s="13"/>
      <c r="J187" s="13"/>
      <c r="K187" s="10"/>
      <c r="L187" s="10"/>
      <c r="M187" s="1"/>
      <c r="N187" s="1"/>
      <c r="O187" s="1"/>
      <c r="P187" s="1"/>
      <c r="Q187" s="1"/>
    </row>
    <row r="188" spans="1:17" ht="25" x14ac:dyDescent="0.2">
      <c r="A188" s="1"/>
      <c r="B188" s="16" t="str">
        <f>'DETAIL PREVISION BUDGET 2024'!B704</f>
        <v>PREVISIONS BUDGETAIRES 2024</v>
      </c>
      <c r="C188" s="190"/>
      <c r="D188" s="190"/>
      <c r="E188" s="17"/>
      <c r="F188" s="17"/>
      <c r="G188" s="17"/>
      <c r="H188" s="17"/>
      <c r="I188" s="17"/>
      <c r="J188" s="17"/>
      <c r="K188" s="13"/>
      <c r="L188" s="13"/>
      <c r="M188" s="10"/>
      <c r="N188" s="10"/>
      <c r="O188" s="1"/>
      <c r="P188" s="1"/>
      <c r="Q188" s="1"/>
    </row>
    <row r="189" spans="1:17" ht="20" x14ac:dyDescent="0.2">
      <c r="A189" s="1"/>
      <c r="B189" s="12"/>
      <c r="C189" s="13"/>
      <c r="D189" s="176"/>
      <c r="E189" s="13"/>
      <c r="F189" s="13"/>
      <c r="G189" s="13"/>
      <c r="H189" s="13"/>
      <c r="I189" s="13"/>
      <c r="J189" s="13"/>
      <c r="K189" s="13"/>
      <c r="L189" s="13"/>
      <c r="M189" s="10"/>
      <c r="N189" s="10"/>
      <c r="O189" s="1"/>
      <c r="P189" s="1"/>
      <c r="Q189" s="1"/>
    </row>
    <row r="190" spans="1:17" x14ac:dyDescent="0.2">
      <c r="A190" s="1"/>
      <c r="B190" s="2"/>
      <c r="C190" s="55" t="str">
        <f>'DETAIL PREVISION BUDGET 2024'!D706</f>
        <v>PREVISION 2024</v>
      </c>
      <c r="D190" s="179" t="str">
        <f>'DETAIL PREVISION BUDGET 2024'!E706</f>
        <v>BUDGET 2024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">
      <c r="A191" s="1"/>
      <c r="B191" s="22" t="str">
        <f>'DETAIL PREVISION BUDGET 2024'!B707</f>
        <v>DEPENSES 2024</v>
      </c>
      <c r="C191" s="56">
        <f>'DETAIL PREVISION BUDGET 2024'!D707</f>
        <v>617350</v>
      </c>
      <c r="D191" s="180">
        <f>'DETAIL PREVISION BUDGET 2024'!E707</f>
        <v>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">
      <c r="A192" s="1"/>
      <c r="B192" s="23" t="str">
        <f>'DETAIL PREVISION BUDGET 2024'!B708</f>
        <v>RECETTES 2024</v>
      </c>
      <c r="C192" s="57">
        <f>'DETAIL PREVISION BUDGET 2024'!D708</f>
        <v>414300</v>
      </c>
      <c r="D192" s="181">
        <f>'DETAIL PREVISION BUDGET 2024'!E708</f>
        <v>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">
      <c r="A193" s="1"/>
      <c r="B193" s="20" t="str">
        <f>'DETAIL PREVISION BUDGET 2024'!B709</f>
        <v>RESULTAT NET</v>
      </c>
      <c r="C193" s="58">
        <f>'DETAIL PREVISION BUDGET 2024'!D709</f>
        <v>-203050</v>
      </c>
      <c r="D193" s="472">
        <f>'DETAIL PREVISION BUDGET 2024'!E709</f>
        <v>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">
      <c r="A194" s="1"/>
      <c r="B194" s="19" t="str">
        <f>'DETAIL PREVISION BUDGET 2024'!B710</f>
        <v>DOTATION CCAS 2024</v>
      </c>
      <c r="C194" s="59">
        <f>'DETAIL PREVISION BUDGET 2024'!D710</f>
        <v>200000</v>
      </c>
      <c r="D194" s="182">
        <f>'DETAIL PREVISION BUDGET 2024'!E710</f>
        <v>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">
      <c r="A195" s="1"/>
      <c r="B195" s="21" t="str">
        <f>'DETAIL PREVISION BUDGET 2024'!B711</f>
        <v>RESULTAT APRES DOTATION</v>
      </c>
      <c r="C195" s="60">
        <f>'DETAIL PREVISION BUDGET 2024'!D711</f>
        <v>-3050</v>
      </c>
      <c r="D195" s="472">
        <f>'DETAIL PREVISION BUDGET 2024'!E711</f>
        <v>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">
      <c r="A196" s="1"/>
      <c r="B196" s="24"/>
      <c r="C196" s="25"/>
      <c r="D196" s="2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</sheetData>
  <mergeCells count="173">
    <mergeCell ref="A177:B177"/>
    <mergeCell ref="A179:B179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2:B102"/>
    <mergeCell ref="A103:B103"/>
    <mergeCell ref="A104:B104"/>
    <mergeCell ref="A108:B108"/>
    <mergeCell ref="A109:B109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1:B21"/>
    <mergeCell ref="A22:B22"/>
    <mergeCell ref="A23:B23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4:B4"/>
    <mergeCell ref="C4:G4"/>
    <mergeCell ref="A5:B5"/>
    <mergeCell ref="A6:B6"/>
    <mergeCell ref="A7:B7"/>
    <mergeCell ref="A8:B8"/>
    <mergeCell ref="A15:B15"/>
    <mergeCell ref="A16:B16"/>
    <mergeCell ref="A17:B17"/>
  </mergeCells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16"/>
  <sheetViews>
    <sheetView zoomScale="120" zoomScaleNormal="120" zoomScalePageLayoutView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443" sqref="D443"/>
    </sheetView>
  </sheetViews>
  <sheetFormatPr baseColWidth="10" defaultColWidth="10.83203125" defaultRowHeight="13" outlineLevelRow="2" outlineLevelCol="1" x14ac:dyDescent="0.15"/>
  <cols>
    <col min="1" max="1" width="8.33203125" style="1128" customWidth="1"/>
    <col min="2" max="2" width="40.83203125" style="2" customWidth="1"/>
    <col min="3" max="3" width="50" style="2" customWidth="1"/>
    <col min="4" max="6" width="17" style="2" customWidth="1"/>
    <col min="7" max="7" width="17" style="531" customWidth="1"/>
    <col min="8" max="8" width="17" style="580" customWidth="1" outlineLevel="1"/>
    <col min="9" max="9" width="17" style="613" customWidth="1" outlineLevel="1"/>
    <col min="10" max="10" width="17" style="531" customWidth="1"/>
    <col min="11" max="11" width="17" style="580" customWidth="1" outlineLevel="1"/>
    <col min="12" max="12" width="17" style="613" customWidth="1" outlineLevel="1"/>
    <col min="13" max="13" width="17" style="531" customWidth="1"/>
    <col min="14" max="14" width="17" style="580" customWidth="1" outlineLevel="1"/>
    <col min="15" max="15" width="17" style="613" customWidth="1" outlineLevel="1"/>
    <col min="16" max="16" width="17" style="531" customWidth="1"/>
    <col min="17" max="17" width="17" style="580" customWidth="1" outlineLevel="1"/>
    <col min="18" max="18" width="17" style="613" customWidth="1" outlineLevel="1"/>
    <col min="19" max="19" width="17" style="531" customWidth="1"/>
    <col min="20" max="20" width="17" style="580" customWidth="1" outlineLevel="1"/>
    <col min="21" max="21" width="17" style="613" customWidth="1" outlineLevel="1"/>
    <col min="22" max="22" width="17" style="531" customWidth="1"/>
    <col min="23" max="23" width="17" style="580" customWidth="1" outlineLevel="1"/>
    <col min="24" max="24" width="17" style="613" customWidth="1" outlineLevel="1"/>
    <col min="25" max="16384" width="10.83203125" style="2"/>
  </cols>
  <sheetData>
    <row r="1" spans="1:25" ht="8.25" customHeight="1" outlineLevel="1" x14ac:dyDescent="0.15">
      <c r="A1" s="1083"/>
      <c r="B1" s="3"/>
      <c r="C1" s="3"/>
      <c r="D1" s="3"/>
      <c r="E1" s="29"/>
      <c r="F1" s="3"/>
      <c r="G1" s="492"/>
      <c r="H1" s="541"/>
      <c r="I1" s="592"/>
      <c r="J1" s="492"/>
      <c r="K1" s="541"/>
      <c r="L1" s="592"/>
      <c r="M1" s="492"/>
      <c r="N1" s="541"/>
      <c r="O1" s="592"/>
      <c r="P1" s="492"/>
      <c r="Q1" s="541"/>
      <c r="R1" s="592"/>
      <c r="S1" s="492"/>
      <c r="T1" s="541"/>
      <c r="U1" s="592"/>
      <c r="V1" s="492"/>
      <c r="W1" s="541"/>
      <c r="X1" s="592"/>
      <c r="Y1" s="1"/>
    </row>
    <row r="2" spans="1:25" ht="27" customHeight="1" outlineLevel="1" x14ac:dyDescent="0.15">
      <c r="A2" s="1083"/>
      <c r="B2" s="320" t="s">
        <v>754</v>
      </c>
      <c r="C2" s="320"/>
      <c r="D2" s="321" t="s">
        <v>271</v>
      </c>
      <c r="E2" s="321"/>
      <c r="F2" s="322"/>
      <c r="G2" s="320" t="s">
        <v>753</v>
      </c>
      <c r="H2" s="585"/>
      <c r="I2" s="593"/>
      <c r="J2" s="493"/>
      <c r="K2" s="585"/>
      <c r="L2" s="593"/>
      <c r="M2" s="493"/>
      <c r="N2" s="585"/>
      <c r="O2" s="593"/>
      <c r="P2" s="493"/>
      <c r="Q2" s="585"/>
      <c r="R2" s="593"/>
      <c r="S2" s="535"/>
      <c r="T2" s="581"/>
      <c r="U2" s="619"/>
      <c r="V2" s="538"/>
      <c r="W2" s="542"/>
      <c r="X2" s="622"/>
      <c r="Y2" s="1"/>
    </row>
    <row r="3" spans="1:25" ht="24" customHeight="1" outlineLevel="1" x14ac:dyDescent="0.15">
      <c r="A3" s="1083"/>
      <c r="B3" s="755" t="s">
        <v>0</v>
      </c>
      <c r="C3" s="755"/>
      <c r="D3" s="754">
        <v>45195</v>
      </c>
      <c r="E3" s="1"/>
      <c r="F3" s="3"/>
      <c r="G3" s="492"/>
      <c r="H3" s="541"/>
      <c r="I3" s="592"/>
      <c r="J3" s="492"/>
      <c r="K3" s="541"/>
      <c r="L3" s="592"/>
      <c r="M3" s="492"/>
      <c r="N3" s="541"/>
      <c r="O3" s="592"/>
      <c r="P3" s="492"/>
      <c r="Q3" s="541"/>
      <c r="R3" s="592"/>
      <c r="S3" s="536"/>
      <c r="T3" s="582"/>
      <c r="U3" s="620"/>
      <c r="V3" s="492"/>
      <c r="W3" s="541"/>
      <c r="X3" s="592"/>
      <c r="Y3" s="1"/>
    </row>
    <row r="4" spans="1:25" s="6" customFormat="1" ht="26.25" customHeight="1" outlineLevel="1" x14ac:dyDescent="0.15">
      <c r="A4" s="1084"/>
      <c r="B4" s="755" t="s">
        <v>1</v>
      </c>
      <c r="C4" s="755"/>
      <c r="D4" s="18" t="s">
        <v>756</v>
      </c>
      <c r="E4" s="326"/>
      <c r="F4" s="62"/>
      <c r="G4" s="494"/>
      <c r="H4" s="586"/>
      <c r="I4" s="62"/>
      <c r="J4" s="494"/>
      <c r="K4" s="586"/>
      <c r="L4" s="62"/>
      <c r="M4" s="494"/>
      <c r="N4" s="586"/>
      <c r="O4" s="62"/>
      <c r="P4" s="494"/>
      <c r="Q4" s="586"/>
      <c r="R4" s="62"/>
      <c r="S4" s="537"/>
      <c r="T4" s="583"/>
      <c r="U4" s="621"/>
      <c r="V4" s="539"/>
      <c r="W4" s="543"/>
      <c r="X4" s="623"/>
      <c r="Y4" s="326"/>
    </row>
    <row r="5" spans="1:25" ht="27" customHeight="1" outlineLevel="1" x14ac:dyDescent="0.15">
      <c r="A5" s="1350"/>
      <c r="B5" s="1350"/>
      <c r="C5" s="413"/>
      <c r="D5" s="1371" t="s">
        <v>755</v>
      </c>
      <c r="E5" s="1371"/>
      <c r="F5" s="1371"/>
      <c r="G5" s="1371"/>
      <c r="H5" s="1371"/>
      <c r="I5" s="1371"/>
      <c r="J5" s="532"/>
      <c r="K5" s="588"/>
      <c r="L5" s="614"/>
      <c r="M5" s="532"/>
      <c r="N5" s="588"/>
      <c r="O5" s="614"/>
      <c r="P5" s="533"/>
      <c r="Q5" s="587"/>
      <c r="R5" s="618"/>
      <c r="S5" s="492"/>
      <c r="T5" s="541"/>
      <c r="U5" s="592"/>
      <c r="V5" s="540"/>
      <c r="W5" s="541"/>
      <c r="X5" s="592"/>
      <c r="Y5" s="1"/>
    </row>
    <row r="6" spans="1:25" ht="27" customHeight="1" thickBot="1" x14ac:dyDescent="0.2">
      <c r="A6" s="413"/>
      <c r="B6" s="413"/>
      <c r="C6" s="413"/>
      <c r="D6" s="414"/>
      <c r="E6" s="414"/>
      <c r="F6" s="414"/>
      <c r="G6" s="1369" t="s">
        <v>255</v>
      </c>
      <c r="H6" s="1369"/>
      <c r="I6" s="1369"/>
      <c r="J6" s="1369" t="s">
        <v>256</v>
      </c>
      <c r="K6" s="1369"/>
      <c r="L6" s="1369"/>
      <c r="M6" s="1369" t="s">
        <v>257</v>
      </c>
      <c r="N6" s="1369"/>
      <c r="O6" s="1369"/>
      <c r="P6" s="1369" t="s">
        <v>419</v>
      </c>
      <c r="Q6" s="1369"/>
      <c r="R6" s="1369"/>
      <c r="S6" s="1370" t="s">
        <v>420</v>
      </c>
      <c r="T6" s="1370"/>
      <c r="U6" s="1370"/>
      <c r="V6" s="1370" t="s">
        <v>258</v>
      </c>
      <c r="W6" s="1370"/>
      <c r="X6" s="1370"/>
      <c r="Y6" s="1"/>
    </row>
    <row r="7" spans="1:25" ht="27" customHeight="1" thickTop="1" x14ac:dyDescent="0.15">
      <c r="A7" s="1379" t="s">
        <v>2</v>
      </c>
      <c r="B7" s="1380"/>
      <c r="C7" s="1238" t="s">
        <v>785</v>
      </c>
      <c r="D7" s="795" t="s">
        <v>757</v>
      </c>
      <c r="E7" s="188" t="s">
        <v>758</v>
      </c>
      <c r="F7" s="591" t="s">
        <v>201</v>
      </c>
      <c r="G7" s="489" t="s">
        <v>759</v>
      </c>
      <c r="H7" s="1021" t="s">
        <v>760</v>
      </c>
      <c r="I7" s="591" t="s">
        <v>270</v>
      </c>
      <c r="J7" s="489" t="s">
        <v>761</v>
      </c>
      <c r="K7" s="1021" t="s">
        <v>760</v>
      </c>
      <c r="L7" s="591" t="s">
        <v>270</v>
      </c>
      <c r="M7" s="489" t="s">
        <v>762</v>
      </c>
      <c r="N7" s="1021" t="s">
        <v>760</v>
      </c>
      <c r="O7" s="591" t="s">
        <v>270</v>
      </c>
      <c r="P7" s="489" t="s">
        <v>763</v>
      </c>
      <c r="Q7" s="1021" t="s">
        <v>764</v>
      </c>
      <c r="R7" s="591" t="s">
        <v>270</v>
      </c>
      <c r="S7" s="489" t="s">
        <v>765</v>
      </c>
      <c r="T7" s="1021" t="s">
        <v>760</v>
      </c>
      <c r="U7" s="591" t="s">
        <v>270</v>
      </c>
      <c r="V7" s="489" t="s">
        <v>766</v>
      </c>
      <c r="W7" s="1021" t="s">
        <v>760</v>
      </c>
      <c r="X7" s="591" t="s">
        <v>270</v>
      </c>
      <c r="Y7" s="327"/>
    </row>
    <row r="8" spans="1:25" ht="28" customHeight="1" x14ac:dyDescent="0.15">
      <c r="A8" s="1353" t="s">
        <v>5</v>
      </c>
      <c r="B8" s="1354"/>
      <c r="C8" s="1178"/>
      <c r="D8" s="184"/>
      <c r="E8" s="183"/>
      <c r="F8" s="185"/>
      <c r="G8" s="495"/>
      <c r="H8" s="544"/>
      <c r="I8" s="594"/>
      <c r="J8" s="495"/>
      <c r="K8" s="544"/>
      <c r="L8" s="594"/>
      <c r="M8" s="495"/>
      <c r="N8" s="544"/>
      <c r="O8" s="594"/>
      <c r="P8" s="495"/>
      <c r="Q8" s="544"/>
      <c r="R8" s="594"/>
      <c r="S8" s="495"/>
      <c r="T8" s="544"/>
      <c r="U8" s="594"/>
      <c r="V8" s="495"/>
      <c r="W8" s="544"/>
      <c r="X8" s="594"/>
      <c r="Y8" s="327"/>
    </row>
    <row r="9" spans="1:25" ht="12" customHeight="1" outlineLevel="1" x14ac:dyDescent="0.15">
      <c r="A9" s="1355" t="s">
        <v>6</v>
      </c>
      <c r="B9" s="1356"/>
      <c r="C9" s="1179"/>
      <c r="D9" s="63">
        <f>SUM(D11:D15)</f>
        <v>2300</v>
      </c>
      <c r="E9" s="64">
        <f t="shared" ref="E9:E75" si="0">SUM(G9,J9,M9,P9,S9,V9)</f>
        <v>0</v>
      </c>
      <c r="F9" s="65">
        <f>SUM(F11:F15)</f>
        <v>-2300</v>
      </c>
      <c r="G9" s="66">
        <f t="shared" ref="G9:V9" si="1">SUM(G11:G15)</f>
        <v>0</v>
      </c>
      <c r="H9" s="75">
        <f>SUM(H11:H15)</f>
        <v>2300</v>
      </c>
      <c r="I9" s="65">
        <f>G9-H9</f>
        <v>-2300</v>
      </c>
      <c r="J9" s="66">
        <f t="shared" si="1"/>
        <v>0</v>
      </c>
      <c r="K9" s="75">
        <f>SUM(K11:K15)</f>
        <v>0</v>
      </c>
      <c r="L9" s="65">
        <f>J9-K9</f>
        <v>0</v>
      </c>
      <c r="M9" s="66">
        <f t="shared" si="1"/>
        <v>0</v>
      </c>
      <c r="N9" s="75">
        <f>SUM(N11:N15)</f>
        <v>0</v>
      </c>
      <c r="O9" s="65">
        <f>M9-N9</f>
        <v>0</v>
      </c>
      <c r="P9" s="66">
        <f t="shared" si="1"/>
        <v>0</v>
      </c>
      <c r="Q9" s="75">
        <f>SUM(Q11:Q15)</f>
        <v>0</v>
      </c>
      <c r="R9" s="65">
        <f>P9-Q9</f>
        <v>0</v>
      </c>
      <c r="S9" s="66">
        <f t="shared" si="1"/>
        <v>0</v>
      </c>
      <c r="T9" s="75">
        <f>SUM(T11:T15)</f>
        <v>0</v>
      </c>
      <c r="U9" s="65">
        <f>S9-T9</f>
        <v>0</v>
      </c>
      <c r="V9" s="66">
        <f t="shared" si="1"/>
        <v>0</v>
      </c>
      <c r="W9" s="75">
        <f>SUM(W11:W15)</f>
        <v>0</v>
      </c>
      <c r="X9" s="65">
        <f>V9-W9</f>
        <v>0</v>
      </c>
      <c r="Y9" s="327"/>
    </row>
    <row r="10" spans="1:25" ht="5.25" customHeight="1" outlineLevel="1" x14ac:dyDescent="0.15">
      <c r="A10" s="1085"/>
      <c r="B10" s="67"/>
      <c r="C10" s="1180"/>
      <c r="D10" s="68"/>
      <c r="E10" s="155"/>
      <c r="F10" s="69"/>
      <c r="G10" s="496"/>
      <c r="H10" s="547"/>
      <c r="I10" s="69"/>
      <c r="J10" s="496"/>
      <c r="K10" s="547"/>
      <c r="L10" s="704"/>
      <c r="M10" s="496"/>
      <c r="N10" s="547"/>
      <c r="O10" s="704"/>
      <c r="P10" s="496"/>
      <c r="Q10" s="547"/>
      <c r="R10" s="704"/>
      <c r="S10" s="496"/>
      <c r="T10" s="547"/>
      <c r="U10" s="704"/>
      <c r="V10" s="496"/>
      <c r="W10" s="547"/>
      <c r="X10" s="704"/>
      <c r="Y10" s="327"/>
    </row>
    <row r="11" spans="1:25" s="613" customFormat="1" ht="12" customHeight="1" outlineLevel="1" x14ac:dyDescent="0.15">
      <c r="A11" s="1086">
        <v>6022</v>
      </c>
      <c r="B11" s="625" t="s">
        <v>91</v>
      </c>
      <c r="C11" s="1181" t="s">
        <v>817</v>
      </c>
      <c r="D11" s="629">
        <f>SUM(H11,K11,N11,Q11,T11,W11)</f>
        <v>1500</v>
      </c>
      <c r="E11" s="626">
        <f t="shared" si="0"/>
        <v>0</v>
      </c>
      <c r="F11" s="627">
        <f>E11-D11</f>
        <v>-1500</v>
      </c>
      <c r="G11" s="624">
        <f>Balance!C7</f>
        <v>0</v>
      </c>
      <c r="H11" s="630">
        <v>1500</v>
      </c>
      <c r="I11" s="627">
        <f t="shared" ref="I11:I15" si="2">G11-H11</f>
        <v>-1500</v>
      </c>
      <c r="J11" s="1030"/>
      <c r="K11" s="1037"/>
      <c r="L11" s="1032">
        <f t="shared" ref="L11:L15" si="3">J11-K11</f>
        <v>0</v>
      </c>
      <c r="M11" s="1030"/>
      <c r="N11" s="1037"/>
      <c r="O11" s="1032">
        <f t="shared" ref="O11:O15" si="4">M11-N11</f>
        <v>0</v>
      </c>
      <c r="P11" s="1030"/>
      <c r="Q11" s="1037"/>
      <c r="R11" s="1032">
        <f t="shared" ref="R11:R15" si="5">P11-Q11</f>
        <v>0</v>
      </c>
      <c r="S11" s="1030"/>
      <c r="T11" s="1037"/>
      <c r="U11" s="1032">
        <f t="shared" ref="U11:U15" si="6">S11-T11</f>
        <v>0</v>
      </c>
      <c r="V11" s="1030"/>
      <c r="W11" s="1037"/>
      <c r="X11" s="1032">
        <f t="shared" ref="X11:X15" si="7">V11-W11</f>
        <v>0</v>
      </c>
      <c r="Y11" s="628"/>
    </row>
    <row r="12" spans="1:25" s="613" customFormat="1" ht="12" customHeight="1" outlineLevel="1" x14ac:dyDescent="0.15">
      <c r="A12" s="1086">
        <v>6064</v>
      </c>
      <c r="B12" s="625" t="s">
        <v>92</v>
      </c>
      <c r="C12" s="1181"/>
      <c r="D12" s="629">
        <f t="shared" ref="D12:D15" si="8">SUM(H12,K12,N12,Q12,T12,W12)</f>
        <v>0</v>
      </c>
      <c r="E12" s="626">
        <f>SUM(G12,J12,M12,P12,S12,V12)</f>
        <v>0</v>
      </c>
      <c r="F12" s="627">
        <f t="shared" ref="F12:F15" si="9">E12-D12</f>
        <v>0</v>
      </c>
      <c r="G12" s="624">
        <f>Balance!C16</f>
        <v>0</v>
      </c>
      <c r="H12" s="630">
        <v>0</v>
      </c>
      <c r="I12" s="627">
        <f t="shared" si="2"/>
        <v>0</v>
      </c>
      <c r="J12" s="1030"/>
      <c r="K12" s="1037"/>
      <c r="L12" s="1032">
        <f t="shared" si="3"/>
        <v>0</v>
      </c>
      <c r="M12" s="1030"/>
      <c r="N12" s="1037"/>
      <c r="O12" s="1032">
        <f t="shared" si="4"/>
        <v>0</v>
      </c>
      <c r="P12" s="1030"/>
      <c r="Q12" s="1037"/>
      <c r="R12" s="1032">
        <f t="shared" si="5"/>
        <v>0</v>
      </c>
      <c r="S12" s="1030"/>
      <c r="T12" s="1037"/>
      <c r="U12" s="1032">
        <f t="shared" si="6"/>
        <v>0</v>
      </c>
      <c r="V12" s="1030"/>
      <c r="W12" s="1037"/>
      <c r="X12" s="1032">
        <f t="shared" si="7"/>
        <v>0</v>
      </c>
      <c r="Y12" s="628"/>
    </row>
    <row r="13" spans="1:25" s="613" customFormat="1" ht="12" customHeight="1" outlineLevel="1" x14ac:dyDescent="0.15">
      <c r="A13" s="1086">
        <v>626</v>
      </c>
      <c r="B13" s="625" t="s">
        <v>93</v>
      </c>
      <c r="C13" s="1181" t="s">
        <v>816</v>
      </c>
      <c r="D13" s="629">
        <f t="shared" si="8"/>
        <v>200</v>
      </c>
      <c r="E13" s="626">
        <f t="shared" si="0"/>
        <v>0</v>
      </c>
      <c r="F13" s="627">
        <f t="shared" si="9"/>
        <v>-200</v>
      </c>
      <c r="G13" s="624"/>
      <c r="H13" s="630">
        <v>200</v>
      </c>
      <c r="I13" s="627">
        <f t="shared" si="2"/>
        <v>-200</v>
      </c>
      <c r="J13" s="1030"/>
      <c r="K13" s="1037"/>
      <c r="L13" s="1032">
        <f t="shared" si="3"/>
        <v>0</v>
      </c>
      <c r="M13" s="1030"/>
      <c r="N13" s="1037"/>
      <c r="O13" s="1032">
        <f t="shared" si="4"/>
        <v>0</v>
      </c>
      <c r="P13" s="1030"/>
      <c r="Q13" s="1037"/>
      <c r="R13" s="1032">
        <f t="shared" si="5"/>
        <v>0</v>
      </c>
      <c r="S13" s="1030"/>
      <c r="T13" s="1037"/>
      <c r="U13" s="1032">
        <f t="shared" si="6"/>
        <v>0</v>
      </c>
      <c r="V13" s="1030"/>
      <c r="W13" s="1037"/>
      <c r="X13" s="1032">
        <f t="shared" si="7"/>
        <v>0</v>
      </c>
      <c r="Y13" s="628"/>
    </row>
    <row r="14" spans="1:25" s="613" customFormat="1" ht="12" customHeight="1" outlineLevel="1" x14ac:dyDescent="0.15">
      <c r="A14" s="1086">
        <v>6261</v>
      </c>
      <c r="B14" s="625" t="s">
        <v>94</v>
      </c>
      <c r="C14" s="1181" t="s">
        <v>815</v>
      </c>
      <c r="D14" s="629">
        <f t="shared" si="8"/>
        <v>600</v>
      </c>
      <c r="E14" s="626">
        <f t="shared" si="0"/>
        <v>0</v>
      </c>
      <c r="F14" s="627">
        <f t="shared" si="9"/>
        <v>-600</v>
      </c>
      <c r="G14" s="624">
        <f>Balance!C61</f>
        <v>0</v>
      </c>
      <c r="H14" s="630">
        <v>600</v>
      </c>
      <c r="I14" s="627">
        <f t="shared" si="2"/>
        <v>-600</v>
      </c>
      <c r="J14" s="1030"/>
      <c r="K14" s="1037"/>
      <c r="L14" s="1032">
        <f t="shared" si="3"/>
        <v>0</v>
      </c>
      <c r="M14" s="1030"/>
      <c r="N14" s="1037"/>
      <c r="O14" s="1032">
        <f t="shared" si="4"/>
        <v>0</v>
      </c>
      <c r="P14" s="1030"/>
      <c r="Q14" s="1037"/>
      <c r="R14" s="1032">
        <f t="shared" si="5"/>
        <v>0</v>
      </c>
      <c r="S14" s="1030"/>
      <c r="T14" s="1037"/>
      <c r="U14" s="1032">
        <f t="shared" si="6"/>
        <v>0</v>
      </c>
      <c r="V14" s="1030"/>
      <c r="W14" s="1037"/>
      <c r="X14" s="1032">
        <f t="shared" si="7"/>
        <v>0</v>
      </c>
      <c r="Y14" s="628"/>
    </row>
    <row r="15" spans="1:25" s="613" customFormat="1" ht="12" customHeight="1" outlineLevel="1" x14ac:dyDescent="0.15">
      <c r="A15" s="1266">
        <v>6262</v>
      </c>
      <c r="B15" s="1267" t="s">
        <v>95</v>
      </c>
      <c r="C15" s="1181" t="s">
        <v>818</v>
      </c>
      <c r="D15" s="629">
        <f t="shared" si="8"/>
        <v>0</v>
      </c>
      <c r="E15" s="626">
        <f t="shared" si="0"/>
        <v>0</v>
      </c>
      <c r="F15" s="627">
        <f t="shared" si="9"/>
        <v>0</v>
      </c>
      <c r="G15" s="624">
        <f>Balance!C62</f>
        <v>0</v>
      </c>
      <c r="H15" s="630">
        <v>0</v>
      </c>
      <c r="I15" s="627">
        <f t="shared" si="2"/>
        <v>0</v>
      </c>
      <c r="J15" s="1030"/>
      <c r="K15" s="1037"/>
      <c r="L15" s="1032">
        <f t="shared" si="3"/>
        <v>0</v>
      </c>
      <c r="M15" s="1030"/>
      <c r="N15" s="1037"/>
      <c r="O15" s="1032">
        <f t="shared" si="4"/>
        <v>0</v>
      </c>
      <c r="P15" s="1030"/>
      <c r="Q15" s="1037"/>
      <c r="R15" s="1032">
        <f t="shared" si="5"/>
        <v>0</v>
      </c>
      <c r="S15" s="1030"/>
      <c r="T15" s="1037"/>
      <c r="U15" s="1032">
        <f t="shared" si="6"/>
        <v>0</v>
      </c>
      <c r="V15" s="1030"/>
      <c r="W15" s="1037"/>
      <c r="X15" s="1032">
        <f t="shared" si="7"/>
        <v>0</v>
      </c>
      <c r="Y15" s="628"/>
    </row>
    <row r="16" spans="1:25" ht="5.25" customHeight="1" outlineLevel="1" x14ac:dyDescent="0.15">
      <c r="A16" s="1087"/>
      <c r="B16" s="70"/>
      <c r="C16" s="1182"/>
      <c r="D16" s="72"/>
      <c r="E16" s="157"/>
      <c r="F16" s="73"/>
      <c r="G16" s="498"/>
      <c r="H16" s="545"/>
      <c r="I16" s="73"/>
      <c r="J16" s="498"/>
      <c r="K16" s="545"/>
      <c r="L16" s="705"/>
      <c r="M16" s="498"/>
      <c r="N16" s="545"/>
      <c r="O16" s="705"/>
      <c r="P16" s="498"/>
      <c r="Q16" s="545"/>
      <c r="R16" s="705"/>
      <c r="S16" s="498"/>
      <c r="T16" s="545"/>
      <c r="U16" s="705"/>
      <c r="V16" s="498"/>
      <c r="W16" s="545"/>
      <c r="X16" s="705"/>
      <c r="Y16" s="327"/>
    </row>
    <row r="17" spans="1:25" ht="12" customHeight="1" outlineLevel="1" x14ac:dyDescent="0.15">
      <c r="A17" s="1340" t="s">
        <v>7</v>
      </c>
      <c r="B17" s="1341"/>
      <c r="C17" s="1179"/>
      <c r="D17" s="63">
        <f>SUM(D19)</f>
        <v>2000</v>
      </c>
      <c r="E17" s="64">
        <f t="shared" si="0"/>
        <v>0</v>
      </c>
      <c r="F17" s="65">
        <f t="shared" ref="F17:V17" si="10">SUM(F19)</f>
        <v>-2000</v>
      </c>
      <c r="G17" s="66">
        <f t="shared" si="10"/>
        <v>0</v>
      </c>
      <c r="H17" s="75">
        <f t="shared" si="10"/>
        <v>1000</v>
      </c>
      <c r="I17" s="65">
        <f>G17-H17</f>
        <v>-1000</v>
      </c>
      <c r="J17" s="66">
        <f t="shared" si="10"/>
        <v>0</v>
      </c>
      <c r="K17" s="75">
        <f>SUM(K19)</f>
        <v>0</v>
      </c>
      <c r="L17" s="65">
        <f>J17-K17</f>
        <v>0</v>
      </c>
      <c r="M17" s="66">
        <f t="shared" si="10"/>
        <v>0</v>
      </c>
      <c r="N17" s="75">
        <f t="shared" si="10"/>
        <v>0</v>
      </c>
      <c r="O17" s="65">
        <f>M17-N17</f>
        <v>0</v>
      </c>
      <c r="P17" s="66">
        <f t="shared" si="10"/>
        <v>0</v>
      </c>
      <c r="Q17" s="75">
        <f>SUM(Q19)</f>
        <v>1000</v>
      </c>
      <c r="R17" s="65">
        <f>P17-Q17</f>
        <v>-1000</v>
      </c>
      <c r="S17" s="66">
        <f t="shared" si="10"/>
        <v>0</v>
      </c>
      <c r="T17" s="75">
        <f>SUM(T19)</f>
        <v>0</v>
      </c>
      <c r="U17" s="65">
        <f>S17-T17</f>
        <v>0</v>
      </c>
      <c r="V17" s="66">
        <f t="shared" si="10"/>
        <v>0</v>
      </c>
      <c r="W17" s="75">
        <f>SUM(W19)</f>
        <v>0</v>
      </c>
      <c r="X17" s="65">
        <f>V17-W17</f>
        <v>0</v>
      </c>
      <c r="Y17" s="327"/>
    </row>
    <row r="18" spans="1:25" ht="5.25" customHeight="1" outlineLevel="1" x14ac:dyDescent="0.15">
      <c r="A18" s="1088"/>
      <c r="B18" s="76"/>
      <c r="C18" s="1183"/>
      <c r="D18" s="77"/>
      <c r="E18" s="158"/>
      <c r="F18" s="78"/>
      <c r="G18" s="137"/>
      <c r="H18" s="546"/>
      <c r="I18" s="78"/>
      <c r="J18" s="137"/>
      <c r="K18" s="546"/>
      <c r="L18" s="78"/>
      <c r="M18" s="137"/>
      <c r="N18" s="546"/>
      <c r="O18" s="78"/>
      <c r="P18" s="137"/>
      <c r="Q18" s="546"/>
      <c r="R18" s="78"/>
      <c r="S18" s="137"/>
      <c r="T18" s="546"/>
      <c r="U18" s="78"/>
      <c r="V18" s="137"/>
      <c r="W18" s="546"/>
      <c r="X18" s="78"/>
      <c r="Y18" s="327"/>
    </row>
    <row r="19" spans="1:25" s="613" customFormat="1" ht="12" customHeight="1" outlineLevel="1" x14ac:dyDescent="0.15">
      <c r="A19" s="1086">
        <v>623</v>
      </c>
      <c r="B19" s="625" t="s">
        <v>96</v>
      </c>
      <c r="C19" s="1181" t="s">
        <v>819</v>
      </c>
      <c r="D19" s="629">
        <f>SUM(H19,K19,N19,Q19,T19,W19)</f>
        <v>2000</v>
      </c>
      <c r="E19" s="626">
        <f t="shared" si="0"/>
        <v>0</v>
      </c>
      <c r="F19" s="627">
        <f>E19-D19</f>
        <v>-2000</v>
      </c>
      <c r="G19" s="624"/>
      <c r="H19" s="630">
        <v>1000</v>
      </c>
      <c r="I19" s="627">
        <f>G19-H19</f>
        <v>-1000</v>
      </c>
      <c r="J19" s="1030"/>
      <c r="K19" s="1036"/>
      <c r="L19" s="1032">
        <f>J19-K19</f>
        <v>0</v>
      </c>
      <c r="M19" s="1030"/>
      <c r="N19" s="1036"/>
      <c r="O19" s="1032">
        <f>M19-N19</f>
        <v>0</v>
      </c>
      <c r="P19" s="624"/>
      <c r="Q19" s="630">
        <v>1000</v>
      </c>
      <c r="R19" s="627">
        <f>P19-Q19</f>
        <v>-1000</v>
      </c>
      <c r="S19" s="1030"/>
      <c r="T19" s="1036"/>
      <c r="U19" s="1032">
        <f>S19-T19</f>
        <v>0</v>
      </c>
      <c r="V19" s="1030"/>
      <c r="W19" s="1036"/>
      <c r="X19" s="1032">
        <f>V19-W19</f>
        <v>0</v>
      </c>
      <c r="Y19" s="628"/>
    </row>
    <row r="20" spans="1:25" ht="5.25" customHeight="1" outlineLevel="1" x14ac:dyDescent="0.15">
      <c r="A20" s="1085"/>
      <c r="B20" s="67"/>
      <c r="C20" s="1180"/>
      <c r="D20" s="68"/>
      <c r="E20" s="155"/>
      <c r="F20" s="69"/>
      <c r="G20" s="496"/>
      <c r="H20" s="547"/>
      <c r="I20" s="69"/>
      <c r="J20" s="496"/>
      <c r="K20" s="547"/>
      <c r="L20" s="69"/>
      <c r="M20" s="496"/>
      <c r="N20" s="547"/>
      <c r="O20" s="69"/>
      <c r="P20" s="496"/>
      <c r="Q20" s="547"/>
      <c r="R20" s="69"/>
      <c r="S20" s="496"/>
      <c r="T20" s="547"/>
      <c r="U20" s="69"/>
      <c r="V20" s="496"/>
      <c r="W20" s="547"/>
      <c r="X20" s="69"/>
      <c r="Y20" s="327"/>
    </row>
    <row r="21" spans="1:25" ht="12" customHeight="1" outlineLevel="1" x14ac:dyDescent="0.15">
      <c r="A21" s="1340" t="s">
        <v>8</v>
      </c>
      <c r="B21" s="1341"/>
      <c r="C21" s="1179"/>
      <c r="D21" s="63">
        <f>SUM(D23)</f>
        <v>1500</v>
      </c>
      <c r="E21" s="64">
        <f t="shared" si="0"/>
        <v>0</v>
      </c>
      <c r="F21" s="65">
        <f t="shared" ref="F21:V21" si="11">SUM(F23)</f>
        <v>-1500</v>
      </c>
      <c r="G21" s="66">
        <f t="shared" si="11"/>
        <v>0</v>
      </c>
      <c r="H21" s="75">
        <f t="shared" si="11"/>
        <v>1500</v>
      </c>
      <c r="I21" s="65">
        <f>G21-H21</f>
        <v>-1500</v>
      </c>
      <c r="J21" s="66">
        <f t="shared" si="11"/>
        <v>0</v>
      </c>
      <c r="K21" s="75">
        <f>SUM(K23)</f>
        <v>0</v>
      </c>
      <c r="L21" s="65">
        <f>J21-K21</f>
        <v>0</v>
      </c>
      <c r="M21" s="66">
        <f t="shared" si="11"/>
        <v>0</v>
      </c>
      <c r="N21" s="75">
        <v>0</v>
      </c>
      <c r="O21" s="65">
        <f>M21-N21</f>
        <v>0</v>
      </c>
      <c r="P21" s="66">
        <f t="shared" si="11"/>
        <v>0</v>
      </c>
      <c r="Q21" s="75">
        <f>SUM(Q23)</f>
        <v>0</v>
      </c>
      <c r="R21" s="65">
        <f>P21-Q21</f>
        <v>0</v>
      </c>
      <c r="S21" s="66">
        <f t="shared" si="11"/>
        <v>0</v>
      </c>
      <c r="T21" s="75">
        <f>SUM(T23)</f>
        <v>0</v>
      </c>
      <c r="U21" s="65">
        <f>S21-T21</f>
        <v>0</v>
      </c>
      <c r="V21" s="66">
        <f t="shared" si="11"/>
        <v>0</v>
      </c>
      <c r="W21" s="75">
        <f>SUM(W23)</f>
        <v>0</v>
      </c>
      <c r="X21" s="65">
        <f>V21-W21</f>
        <v>0</v>
      </c>
      <c r="Y21" s="327"/>
    </row>
    <row r="22" spans="1:25" ht="5.25" customHeight="1" outlineLevel="1" x14ac:dyDescent="0.15">
      <c r="A22" s="1088"/>
      <c r="B22" s="76"/>
      <c r="C22" s="1183"/>
      <c r="D22" s="77"/>
      <c r="E22" s="158"/>
      <c r="F22" s="78"/>
      <c r="G22" s="137"/>
      <c r="H22" s="546"/>
      <c r="I22" s="78"/>
      <c r="J22" s="137"/>
      <c r="K22" s="546"/>
      <c r="L22" s="78"/>
      <c r="M22" s="137"/>
      <c r="N22" s="546"/>
      <c r="O22" s="78"/>
      <c r="P22" s="137"/>
      <c r="Q22" s="546"/>
      <c r="R22" s="78"/>
      <c r="S22" s="137"/>
      <c r="T22" s="546"/>
      <c r="U22" s="78"/>
      <c r="V22" s="137"/>
      <c r="W22" s="546"/>
      <c r="X22" s="78"/>
      <c r="Y22" s="327"/>
    </row>
    <row r="23" spans="1:25" s="613" customFormat="1" ht="12" customHeight="1" outlineLevel="1" x14ac:dyDescent="0.15">
      <c r="A23" s="1089">
        <v>62513</v>
      </c>
      <c r="B23" s="631" t="s">
        <v>97</v>
      </c>
      <c r="C23" s="1184" t="s">
        <v>820</v>
      </c>
      <c r="D23" s="632">
        <f>SUM(H23,K23,N23,Q23,T23,W23)</f>
        <v>1500</v>
      </c>
      <c r="E23" s="626">
        <f t="shared" si="0"/>
        <v>0</v>
      </c>
      <c r="F23" s="627">
        <f>E23-D23</f>
        <v>-1500</v>
      </c>
      <c r="G23" s="624">
        <f>Balance!C52</f>
        <v>0</v>
      </c>
      <c r="H23" s="633">
        <v>1500</v>
      </c>
      <c r="I23" s="627">
        <f>G23-H23</f>
        <v>-1500</v>
      </c>
      <c r="J23" s="1030"/>
      <c r="K23" s="1031"/>
      <c r="L23" s="1032">
        <f>J23-K23</f>
        <v>0</v>
      </c>
      <c r="M23" s="1030"/>
      <c r="N23" s="1031"/>
      <c r="O23" s="1032">
        <f>M23-N23</f>
        <v>0</v>
      </c>
      <c r="P23" s="1030"/>
      <c r="Q23" s="1031"/>
      <c r="R23" s="1032">
        <f>P23-Q23</f>
        <v>0</v>
      </c>
      <c r="S23" s="1030"/>
      <c r="T23" s="1031"/>
      <c r="U23" s="1032">
        <f>S23-T23</f>
        <v>0</v>
      </c>
      <c r="V23" s="1030"/>
      <c r="W23" s="1031"/>
      <c r="X23" s="1032">
        <f>V23-W23</f>
        <v>0</v>
      </c>
      <c r="Y23" s="628"/>
    </row>
    <row r="24" spans="1:25" ht="5.25" customHeight="1" outlineLevel="1" x14ac:dyDescent="0.15">
      <c r="A24" s="1090"/>
      <c r="B24" s="80"/>
      <c r="C24" s="1185"/>
      <c r="D24" s="82"/>
      <c r="E24" s="156"/>
      <c r="F24" s="83"/>
      <c r="G24" s="499"/>
      <c r="H24" s="548"/>
      <c r="I24" s="83"/>
      <c r="J24" s="499"/>
      <c r="K24" s="548"/>
      <c r="L24" s="83"/>
      <c r="M24" s="499"/>
      <c r="N24" s="548"/>
      <c r="O24" s="83"/>
      <c r="P24" s="499"/>
      <c r="Q24" s="548"/>
      <c r="R24" s="83"/>
      <c r="S24" s="499"/>
      <c r="T24" s="548"/>
      <c r="U24" s="83"/>
      <c r="V24" s="499"/>
      <c r="W24" s="548"/>
      <c r="X24" s="83"/>
      <c r="Y24" s="327"/>
    </row>
    <row r="25" spans="1:25" ht="12" customHeight="1" outlineLevel="1" x14ac:dyDescent="0.15">
      <c r="A25" s="1340" t="s">
        <v>9</v>
      </c>
      <c r="B25" s="1341"/>
      <c r="C25" s="1179"/>
      <c r="D25" s="63">
        <f>SUM(D27)</f>
        <v>0</v>
      </c>
      <c r="E25" s="64">
        <f t="shared" si="0"/>
        <v>0</v>
      </c>
      <c r="F25" s="65">
        <f t="shared" ref="F25:V25" si="12">SUM(F27)</f>
        <v>0</v>
      </c>
      <c r="G25" s="66">
        <f t="shared" si="12"/>
        <v>0</v>
      </c>
      <c r="H25" s="75">
        <f t="shared" si="12"/>
        <v>0</v>
      </c>
      <c r="I25" s="65">
        <f>G25-H25</f>
        <v>0</v>
      </c>
      <c r="J25" s="66">
        <f t="shared" si="12"/>
        <v>0</v>
      </c>
      <c r="K25" s="75">
        <f>SUM(K27)</f>
        <v>0</v>
      </c>
      <c r="L25" s="65">
        <f>J25-K25</f>
        <v>0</v>
      </c>
      <c r="M25" s="66">
        <f t="shared" si="12"/>
        <v>0</v>
      </c>
      <c r="N25" s="75">
        <v>0</v>
      </c>
      <c r="O25" s="65">
        <f>M25-N25</f>
        <v>0</v>
      </c>
      <c r="P25" s="66">
        <f t="shared" si="12"/>
        <v>0</v>
      </c>
      <c r="Q25" s="75">
        <f>SUM(Q27)</f>
        <v>0</v>
      </c>
      <c r="R25" s="65">
        <f>P25-Q25</f>
        <v>0</v>
      </c>
      <c r="S25" s="66">
        <f t="shared" si="12"/>
        <v>0</v>
      </c>
      <c r="T25" s="75">
        <f>SUM(T27)</f>
        <v>0</v>
      </c>
      <c r="U25" s="65">
        <f>S25-T25</f>
        <v>0</v>
      </c>
      <c r="V25" s="66">
        <f t="shared" si="12"/>
        <v>0</v>
      </c>
      <c r="W25" s="75">
        <f>SUM(W27)</f>
        <v>0</v>
      </c>
      <c r="X25" s="65">
        <f>V25-W25</f>
        <v>0</v>
      </c>
      <c r="Y25" s="327"/>
    </row>
    <row r="26" spans="1:25" ht="5.25" customHeight="1" outlineLevel="1" x14ac:dyDescent="0.15">
      <c r="A26" s="1088"/>
      <c r="B26" s="76"/>
      <c r="C26" s="1183"/>
      <c r="D26" s="77"/>
      <c r="E26" s="158"/>
      <c r="F26" s="78"/>
      <c r="G26" s="137"/>
      <c r="H26" s="546"/>
      <c r="I26" s="78"/>
      <c r="J26" s="137"/>
      <c r="K26" s="546"/>
      <c r="L26" s="78"/>
      <c r="M26" s="137"/>
      <c r="N26" s="546"/>
      <c r="O26" s="78"/>
      <c r="P26" s="137"/>
      <c r="Q26" s="546"/>
      <c r="R26" s="78"/>
      <c r="S26" s="137"/>
      <c r="T26" s="546"/>
      <c r="U26" s="78"/>
      <c r="V26" s="137"/>
      <c r="W26" s="546"/>
      <c r="X26" s="78"/>
      <c r="Y26" s="327"/>
    </row>
    <row r="27" spans="1:25" s="613" customFormat="1" ht="12" customHeight="1" outlineLevel="1" x14ac:dyDescent="0.15">
      <c r="A27" s="1265">
        <v>62512</v>
      </c>
      <c r="B27" s="1264" t="s">
        <v>98</v>
      </c>
      <c r="C27" s="1181"/>
      <c r="D27" s="629">
        <f>SUM(H27,K27,N27,Q27,T27,W27)</f>
        <v>0</v>
      </c>
      <c r="E27" s="626">
        <f t="shared" si="0"/>
        <v>0</v>
      </c>
      <c r="F27" s="627">
        <f>E27-D27</f>
        <v>0</v>
      </c>
      <c r="G27" s="624">
        <f>Balance!C51</f>
        <v>0</v>
      </c>
      <c r="H27" s="630"/>
      <c r="I27" s="627">
        <f>G27-H27</f>
        <v>0</v>
      </c>
      <c r="J27" s="1030"/>
      <c r="K27" s="1036"/>
      <c r="L27" s="1032">
        <f>J27-K27</f>
        <v>0</v>
      </c>
      <c r="M27" s="1030"/>
      <c r="N27" s="1036"/>
      <c r="O27" s="1032">
        <f>M27-N27</f>
        <v>0</v>
      </c>
      <c r="P27" s="1030"/>
      <c r="Q27" s="1036"/>
      <c r="R27" s="1032">
        <f>P27-Q27</f>
        <v>0</v>
      </c>
      <c r="S27" s="1030"/>
      <c r="T27" s="1036"/>
      <c r="U27" s="1032">
        <f>S27-T27</f>
        <v>0</v>
      </c>
      <c r="V27" s="1030"/>
      <c r="W27" s="1036"/>
      <c r="X27" s="1032">
        <f>V27-W27</f>
        <v>0</v>
      </c>
      <c r="Y27" s="628"/>
    </row>
    <row r="28" spans="1:25" ht="5.25" customHeight="1" outlineLevel="1" x14ac:dyDescent="0.15">
      <c r="A28" s="1085"/>
      <c r="B28" s="67"/>
      <c r="C28" s="1180"/>
      <c r="D28" s="68"/>
      <c r="E28" s="155"/>
      <c r="F28" s="69"/>
      <c r="G28" s="496"/>
      <c r="H28" s="547"/>
      <c r="I28" s="69"/>
      <c r="J28" s="496"/>
      <c r="K28" s="547"/>
      <c r="L28" s="69"/>
      <c r="M28" s="496"/>
      <c r="N28" s="547"/>
      <c r="O28" s="69"/>
      <c r="P28" s="496"/>
      <c r="Q28" s="547"/>
      <c r="R28" s="69"/>
      <c r="S28" s="496"/>
      <c r="T28" s="547"/>
      <c r="U28" s="69"/>
      <c r="V28" s="496"/>
      <c r="W28" s="547"/>
      <c r="X28" s="69"/>
      <c r="Y28" s="327"/>
    </row>
    <row r="29" spans="1:25" ht="12" customHeight="1" outlineLevel="1" x14ac:dyDescent="0.15">
      <c r="A29" s="1340" t="s">
        <v>10</v>
      </c>
      <c r="B29" s="1341"/>
      <c r="C29" s="1179"/>
      <c r="D29" s="63">
        <f>SUM(D31)</f>
        <v>10000</v>
      </c>
      <c r="E29" s="64">
        <f t="shared" si="0"/>
        <v>0</v>
      </c>
      <c r="F29" s="65">
        <f t="shared" ref="F29:V29" si="13">SUM(F31)</f>
        <v>-10000</v>
      </c>
      <c r="G29" s="66">
        <f t="shared" si="13"/>
        <v>0</v>
      </c>
      <c r="H29" s="75">
        <f t="shared" si="13"/>
        <v>20000</v>
      </c>
      <c r="I29" s="65">
        <f>G29-H29</f>
        <v>-20000</v>
      </c>
      <c r="J29" s="66">
        <f t="shared" si="13"/>
        <v>0</v>
      </c>
      <c r="K29" s="75">
        <f>SUM(K31)</f>
        <v>0</v>
      </c>
      <c r="L29" s="65">
        <f>J29-K29</f>
        <v>0</v>
      </c>
      <c r="M29" s="66">
        <f t="shared" si="13"/>
        <v>0</v>
      </c>
      <c r="N29" s="75">
        <v>0</v>
      </c>
      <c r="O29" s="65">
        <f>M29-N29</f>
        <v>0</v>
      </c>
      <c r="P29" s="66">
        <f t="shared" si="13"/>
        <v>0</v>
      </c>
      <c r="Q29" s="75">
        <f>SUM(Q31)</f>
        <v>0</v>
      </c>
      <c r="R29" s="65">
        <f>P29-Q29</f>
        <v>0</v>
      </c>
      <c r="S29" s="66">
        <f t="shared" si="13"/>
        <v>0</v>
      </c>
      <c r="T29" s="75">
        <f>SUM(T31)</f>
        <v>0</v>
      </c>
      <c r="U29" s="65">
        <f>S29-T29</f>
        <v>0</v>
      </c>
      <c r="V29" s="66">
        <f t="shared" si="13"/>
        <v>0</v>
      </c>
      <c r="W29" s="75">
        <f>SUM(W31)</f>
        <v>0</v>
      </c>
      <c r="X29" s="65">
        <f>V29-W29</f>
        <v>0</v>
      </c>
      <c r="Y29" s="327"/>
    </row>
    <row r="30" spans="1:25" ht="5.25" customHeight="1" outlineLevel="1" x14ac:dyDescent="0.15">
      <c r="A30" s="1088"/>
      <c r="B30" s="76"/>
      <c r="C30" s="1183"/>
      <c r="D30" s="77"/>
      <c r="E30" s="158"/>
      <c r="F30" s="78"/>
      <c r="G30" s="137"/>
      <c r="H30" s="546"/>
      <c r="I30" s="78"/>
      <c r="J30" s="137"/>
      <c r="K30" s="546"/>
      <c r="L30" s="78"/>
      <c r="M30" s="137"/>
      <c r="N30" s="546"/>
      <c r="O30" s="78"/>
      <c r="P30" s="137"/>
      <c r="Q30" s="546"/>
      <c r="R30" s="78"/>
      <c r="S30" s="137"/>
      <c r="T30" s="546"/>
      <c r="U30" s="78"/>
      <c r="V30" s="137"/>
      <c r="W30" s="546"/>
      <c r="X30" s="78"/>
      <c r="Y30" s="327"/>
    </row>
    <row r="31" spans="1:25" s="613" customFormat="1" ht="12" customHeight="1" outlineLevel="1" x14ac:dyDescent="0.15">
      <c r="A31" s="1089">
        <v>62511</v>
      </c>
      <c r="B31" s="631" t="s">
        <v>10</v>
      </c>
      <c r="C31" s="1184" t="s">
        <v>821</v>
      </c>
      <c r="D31" s="632">
        <v>10000</v>
      </c>
      <c r="E31" s="626">
        <f t="shared" si="0"/>
        <v>0</v>
      </c>
      <c r="F31" s="627">
        <f>E31-D31</f>
        <v>-10000</v>
      </c>
      <c r="G31" s="624">
        <f>Balance!C50</f>
        <v>0</v>
      </c>
      <c r="H31" s="633">
        <v>20000</v>
      </c>
      <c r="I31" s="627">
        <f>G31-H31</f>
        <v>-20000</v>
      </c>
      <c r="J31" s="1030"/>
      <c r="K31" s="1031"/>
      <c r="L31" s="1032">
        <f>J31-K31</f>
        <v>0</v>
      </c>
      <c r="M31" s="1030"/>
      <c r="N31" s="1031"/>
      <c r="O31" s="1032">
        <f>M31-N31</f>
        <v>0</v>
      </c>
      <c r="P31" s="1030"/>
      <c r="Q31" s="1031"/>
      <c r="R31" s="1032">
        <f>P31-Q31</f>
        <v>0</v>
      </c>
      <c r="S31" s="1030"/>
      <c r="T31" s="1031"/>
      <c r="U31" s="1032">
        <f>S31-T31</f>
        <v>0</v>
      </c>
      <c r="V31" s="1030"/>
      <c r="W31" s="1031"/>
      <c r="X31" s="1032">
        <f>V31-W31</f>
        <v>0</v>
      </c>
      <c r="Y31" s="628"/>
    </row>
    <row r="32" spans="1:25" ht="5.25" customHeight="1" outlineLevel="1" x14ac:dyDescent="0.15">
      <c r="A32" s="1090"/>
      <c r="B32" s="80"/>
      <c r="C32" s="1185"/>
      <c r="D32" s="82"/>
      <c r="E32" s="156"/>
      <c r="F32" s="83"/>
      <c r="G32" s="499"/>
      <c r="H32" s="548"/>
      <c r="I32" s="83"/>
      <c r="J32" s="499"/>
      <c r="K32" s="548"/>
      <c r="L32" s="83"/>
      <c r="M32" s="499"/>
      <c r="N32" s="548"/>
      <c r="O32" s="83"/>
      <c r="P32" s="499"/>
      <c r="Q32" s="548"/>
      <c r="R32" s="83"/>
      <c r="S32" s="499"/>
      <c r="T32" s="548"/>
      <c r="U32" s="83"/>
      <c r="V32" s="499"/>
      <c r="W32" s="548"/>
      <c r="X32" s="83"/>
      <c r="Y32" s="327"/>
    </row>
    <row r="33" spans="1:25" ht="12" customHeight="1" outlineLevel="1" x14ac:dyDescent="0.15">
      <c r="A33" s="1340" t="s">
        <v>11</v>
      </c>
      <c r="B33" s="1341"/>
      <c r="C33" s="1179"/>
      <c r="D33" s="63">
        <f>SUM(D35:D40)</f>
        <v>8500</v>
      </c>
      <c r="E33" s="64">
        <f t="shared" si="0"/>
        <v>0</v>
      </c>
      <c r="F33" s="65">
        <f>SUM(F35:F40)</f>
        <v>-8500</v>
      </c>
      <c r="G33" s="66">
        <f>SUM(G35:G40)</f>
        <v>0</v>
      </c>
      <c r="H33" s="75">
        <f>SUM(H35:H40)</f>
        <v>1500</v>
      </c>
      <c r="I33" s="65">
        <f>G33-H33</f>
        <v>-1500</v>
      </c>
      <c r="J33" s="66">
        <f t="shared" ref="J33:V33" si="14">SUM(J35:J39)</f>
        <v>0</v>
      </c>
      <c r="K33" s="75">
        <v>1300</v>
      </c>
      <c r="L33" s="65">
        <f>J33-K33</f>
        <v>-1300</v>
      </c>
      <c r="M33" s="66">
        <f t="shared" si="14"/>
        <v>0</v>
      </c>
      <c r="N33" s="75">
        <f t="shared" si="14"/>
        <v>1200</v>
      </c>
      <c r="O33" s="65">
        <f>M33-N33</f>
        <v>-1200</v>
      </c>
      <c r="P33" s="66">
        <f t="shared" si="14"/>
        <v>0</v>
      </c>
      <c r="Q33" s="75">
        <f>SUM(Q35:Q40)</f>
        <v>1000</v>
      </c>
      <c r="R33" s="65">
        <f>P33-Q33</f>
        <v>-1000</v>
      </c>
      <c r="S33" s="66">
        <f t="shared" si="14"/>
        <v>0</v>
      </c>
      <c r="T33" s="75">
        <f>SUM(T35:T40)</f>
        <v>2500</v>
      </c>
      <c r="U33" s="65">
        <f>S33-T33</f>
        <v>-2500</v>
      </c>
      <c r="V33" s="66">
        <f t="shared" si="14"/>
        <v>0</v>
      </c>
      <c r="W33" s="75">
        <f>SUM(W35:W40)</f>
        <v>1000</v>
      </c>
      <c r="X33" s="65">
        <f>V33-W33</f>
        <v>-1000</v>
      </c>
      <c r="Y33" s="327"/>
    </row>
    <row r="34" spans="1:25" ht="5.25" customHeight="1" outlineLevel="1" x14ac:dyDescent="0.15">
      <c r="A34" s="1088"/>
      <c r="B34" s="76"/>
      <c r="C34" s="1183"/>
      <c r="D34" s="77"/>
      <c r="E34" s="158"/>
      <c r="F34" s="78"/>
      <c r="G34" s="137"/>
      <c r="H34" s="1024"/>
      <c r="I34" s="1027"/>
      <c r="J34" s="137"/>
      <c r="K34" s="546"/>
      <c r="L34" s="78"/>
      <c r="M34" s="137"/>
      <c r="N34" s="546"/>
      <c r="O34" s="78"/>
      <c r="P34" s="137"/>
      <c r="Q34" s="546"/>
      <c r="R34" s="78"/>
      <c r="S34" s="137"/>
      <c r="T34" s="546"/>
      <c r="U34" s="78"/>
      <c r="V34" s="137"/>
      <c r="W34" s="546"/>
      <c r="X34" s="78"/>
      <c r="Y34" s="327"/>
    </row>
    <row r="35" spans="1:25" s="613" customFormat="1" ht="12" customHeight="1" outlineLevel="1" x14ac:dyDescent="0.15">
      <c r="A35" s="1089">
        <v>62541</v>
      </c>
      <c r="B35" s="631" t="s">
        <v>99</v>
      </c>
      <c r="C35" s="1184" t="s">
        <v>822</v>
      </c>
      <c r="D35" s="632">
        <f t="shared" ref="D35:D40" si="15">SUM(H35,K35,N35,Q35,T35,W35)</f>
        <v>1000</v>
      </c>
      <c r="E35" s="626">
        <f t="shared" si="0"/>
        <v>0</v>
      </c>
      <c r="F35" s="627">
        <f t="shared" ref="F35:F40" si="16">E35-D35</f>
        <v>-1000</v>
      </c>
      <c r="G35" s="1033"/>
      <c r="H35" s="1034"/>
      <c r="I35" s="1035">
        <f t="shared" ref="I35:I40" si="17">G35-H35</f>
        <v>0</v>
      </c>
      <c r="J35" s="1030"/>
      <c r="K35" s="1031"/>
      <c r="L35" s="1032">
        <f t="shared" ref="L35:L40" si="18">J35-K35</f>
        <v>0</v>
      </c>
      <c r="M35" s="1030"/>
      <c r="N35" s="1031"/>
      <c r="O35" s="1032">
        <f t="shared" ref="O35:O40" si="19">M35-N35</f>
        <v>0</v>
      </c>
      <c r="P35" s="1030"/>
      <c r="Q35" s="1031"/>
      <c r="R35" s="1032">
        <f t="shared" ref="R35:R40" si="20">P35-Q35</f>
        <v>0</v>
      </c>
      <c r="S35" s="1030"/>
      <c r="T35" s="1031"/>
      <c r="U35" s="1032">
        <f t="shared" ref="U35:U40" si="21">S35-T35</f>
        <v>0</v>
      </c>
      <c r="V35" s="624"/>
      <c r="W35" s="633">
        <v>1000</v>
      </c>
      <c r="X35" s="627">
        <f t="shared" ref="X35:X40" si="22">V35-W35</f>
        <v>-1000</v>
      </c>
      <c r="Y35" s="628"/>
    </row>
    <row r="36" spans="1:25" s="613" customFormat="1" ht="12" customHeight="1" outlineLevel="1" x14ac:dyDescent="0.15">
      <c r="A36" s="1089">
        <v>62542</v>
      </c>
      <c r="B36" s="631" t="s">
        <v>100</v>
      </c>
      <c r="C36" s="1184" t="s">
        <v>822</v>
      </c>
      <c r="D36" s="632">
        <f t="shared" si="15"/>
        <v>2500</v>
      </c>
      <c r="E36" s="626">
        <f t="shared" si="0"/>
        <v>0</v>
      </c>
      <c r="F36" s="627">
        <f t="shared" si="16"/>
        <v>-2500</v>
      </c>
      <c r="G36" s="1033"/>
      <c r="H36" s="1034"/>
      <c r="I36" s="1035">
        <f t="shared" si="17"/>
        <v>0</v>
      </c>
      <c r="J36" s="1030"/>
      <c r="K36" s="1031"/>
      <c r="L36" s="1032">
        <f t="shared" si="18"/>
        <v>0</v>
      </c>
      <c r="M36" s="1030"/>
      <c r="N36" s="1031"/>
      <c r="O36" s="1032">
        <f t="shared" si="19"/>
        <v>0</v>
      </c>
      <c r="P36" s="1030"/>
      <c r="Q36" s="1031"/>
      <c r="R36" s="1032">
        <f t="shared" si="20"/>
        <v>0</v>
      </c>
      <c r="S36" s="624">
        <f>Balance!C54</f>
        <v>0</v>
      </c>
      <c r="T36" s="633">
        <v>2500</v>
      </c>
      <c r="U36" s="627">
        <f t="shared" si="21"/>
        <v>-2500</v>
      </c>
      <c r="V36" s="1030"/>
      <c r="W36" s="1031"/>
      <c r="X36" s="1032">
        <f t="shared" si="22"/>
        <v>0</v>
      </c>
      <c r="Y36" s="628"/>
    </row>
    <row r="37" spans="1:25" s="613" customFormat="1" ht="12" customHeight="1" outlineLevel="1" x14ac:dyDescent="0.15">
      <c r="A37" s="1089">
        <v>62543</v>
      </c>
      <c r="B37" s="631" t="s">
        <v>101</v>
      </c>
      <c r="C37" s="1184" t="s">
        <v>822</v>
      </c>
      <c r="D37" s="632">
        <f t="shared" si="15"/>
        <v>1300</v>
      </c>
      <c r="E37" s="626">
        <f t="shared" si="0"/>
        <v>0</v>
      </c>
      <c r="F37" s="627">
        <f t="shared" si="16"/>
        <v>-1300</v>
      </c>
      <c r="G37" s="1033"/>
      <c r="H37" s="1034"/>
      <c r="I37" s="1035">
        <f t="shared" si="17"/>
        <v>0</v>
      </c>
      <c r="J37" s="624"/>
      <c r="K37" s="633">
        <v>1300</v>
      </c>
      <c r="L37" s="627">
        <f t="shared" si="18"/>
        <v>-1300</v>
      </c>
      <c r="M37" s="1030"/>
      <c r="N37" s="1031"/>
      <c r="O37" s="1032">
        <f t="shared" si="19"/>
        <v>0</v>
      </c>
      <c r="P37" s="1030"/>
      <c r="Q37" s="1031"/>
      <c r="R37" s="1032">
        <f t="shared" si="20"/>
        <v>0</v>
      </c>
      <c r="S37" s="1030"/>
      <c r="T37" s="1031"/>
      <c r="U37" s="1032">
        <f t="shared" si="21"/>
        <v>0</v>
      </c>
      <c r="V37" s="1030"/>
      <c r="W37" s="1031"/>
      <c r="X37" s="1032">
        <f t="shared" si="22"/>
        <v>0</v>
      </c>
      <c r="Y37" s="628"/>
    </row>
    <row r="38" spans="1:25" s="613" customFormat="1" ht="12" customHeight="1" outlineLevel="1" x14ac:dyDescent="0.15">
      <c r="A38" s="1089">
        <v>62544</v>
      </c>
      <c r="B38" s="631" t="s">
        <v>102</v>
      </c>
      <c r="C38" s="1184" t="s">
        <v>822</v>
      </c>
      <c r="D38" s="632">
        <f t="shared" si="15"/>
        <v>1200</v>
      </c>
      <c r="E38" s="626">
        <f t="shared" si="0"/>
        <v>0</v>
      </c>
      <c r="F38" s="627">
        <f t="shared" si="16"/>
        <v>-1200</v>
      </c>
      <c r="G38" s="1033"/>
      <c r="H38" s="1034"/>
      <c r="I38" s="1035">
        <f t="shared" si="17"/>
        <v>0</v>
      </c>
      <c r="J38" s="1030"/>
      <c r="K38" s="1031"/>
      <c r="L38" s="1032">
        <f t="shared" si="18"/>
        <v>0</v>
      </c>
      <c r="M38" s="624"/>
      <c r="N38" s="633">
        <v>1200</v>
      </c>
      <c r="O38" s="627">
        <f t="shared" si="19"/>
        <v>-1200</v>
      </c>
      <c r="P38" s="1030"/>
      <c r="Q38" s="1031"/>
      <c r="R38" s="1032">
        <f t="shared" si="20"/>
        <v>0</v>
      </c>
      <c r="S38" s="1030"/>
      <c r="T38" s="1031"/>
      <c r="U38" s="1032">
        <f t="shared" si="21"/>
        <v>0</v>
      </c>
      <c r="V38" s="1030"/>
      <c r="W38" s="1031"/>
      <c r="X38" s="1032">
        <f t="shared" si="22"/>
        <v>0</v>
      </c>
      <c r="Y38" s="628"/>
    </row>
    <row r="39" spans="1:25" s="613" customFormat="1" ht="12" customHeight="1" outlineLevel="1" x14ac:dyDescent="0.15">
      <c r="A39" s="1089">
        <v>62545</v>
      </c>
      <c r="B39" s="631" t="s">
        <v>103</v>
      </c>
      <c r="C39" s="1184" t="s">
        <v>822</v>
      </c>
      <c r="D39" s="632">
        <f t="shared" si="15"/>
        <v>1000</v>
      </c>
      <c r="E39" s="626">
        <f t="shared" si="0"/>
        <v>0</v>
      </c>
      <c r="F39" s="627">
        <f t="shared" si="16"/>
        <v>-1000</v>
      </c>
      <c r="G39" s="1033"/>
      <c r="H39" s="1034"/>
      <c r="I39" s="1035">
        <f t="shared" si="17"/>
        <v>0</v>
      </c>
      <c r="J39" s="1030"/>
      <c r="K39" s="1031"/>
      <c r="L39" s="1032">
        <f t="shared" si="18"/>
        <v>0</v>
      </c>
      <c r="M39" s="1030"/>
      <c r="N39" s="1031"/>
      <c r="O39" s="1032">
        <f t="shared" si="19"/>
        <v>0</v>
      </c>
      <c r="P39" s="624">
        <f>Balance!C55</f>
        <v>0</v>
      </c>
      <c r="Q39" s="633">
        <v>1000</v>
      </c>
      <c r="R39" s="627">
        <f t="shared" si="20"/>
        <v>-1000</v>
      </c>
      <c r="S39" s="1030"/>
      <c r="T39" s="1031"/>
      <c r="U39" s="1032">
        <f t="shared" si="21"/>
        <v>0</v>
      </c>
      <c r="V39" s="1030"/>
      <c r="W39" s="1031"/>
      <c r="X39" s="1032">
        <f t="shared" si="22"/>
        <v>0</v>
      </c>
      <c r="Y39" s="628"/>
    </row>
    <row r="40" spans="1:25" s="613" customFormat="1" ht="12" customHeight="1" outlineLevel="1" x14ac:dyDescent="0.15">
      <c r="A40" s="1089">
        <v>6254</v>
      </c>
      <c r="B40" s="631" t="s">
        <v>90</v>
      </c>
      <c r="C40" s="1184" t="s">
        <v>822</v>
      </c>
      <c r="D40" s="632">
        <f t="shared" si="15"/>
        <v>1500</v>
      </c>
      <c r="E40" s="626">
        <f t="shared" si="0"/>
        <v>0</v>
      </c>
      <c r="F40" s="627">
        <f t="shared" si="16"/>
        <v>-1500</v>
      </c>
      <c r="G40" s="629"/>
      <c r="H40" s="853">
        <v>1500</v>
      </c>
      <c r="I40" s="762">
        <f t="shared" si="17"/>
        <v>-1500</v>
      </c>
      <c r="J40" s="1030"/>
      <c r="K40" s="1031"/>
      <c r="L40" s="1032">
        <f t="shared" si="18"/>
        <v>0</v>
      </c>
      <c r="M40" s="1030"/>
      <c r="N40" s="1031"/>
      <c r="O40" s="1032">
        <f t="shared" si="19"/>
        <v>0</v>
      </c>
      <c r="P40" s="1030"/>
      <c r="Q40" s="1031"/>
      <c r="R40" s="1032">
        <f t="shared" si="20"/>
        <v>0</v>
      </c>
      <c r="S40" s="1030"/>
      <c r="T40" s="1031"/>
      <c r="U40" s="1032">
        <f t="shared" si="21"/>
        <v>0</v>
      </c>
      <c r="V40" s="1030"/>
      <c r="W40" s="1031"/>
      <c r="X40" s="1032">
        <f t="shared" si="22"/>
        <v>0</v>
      </c>
      <c r="Y40" s="628"/>
    </row>
    <row r="41" spans="1:25" ht="5.25" customHeight="1" outlineLevel="1" x14ac:dyDescent="0.15">
      <c r="A41" s="1090"/>
      <c r="B41" s="80"/>
      <c r="C41" s="1185"/>
      <c r="D41" s="82"/>
      <c r="E41" s="156"/>
      <c r="F41" s="83"/>
      <c r="G41" s="499"/>
      <c r="H41" s="1025"/>
      <c r="I41" s="1028"/>
      <c r="J41" s="499"/>
      <c r="K41" s="548"/>
      <c r="L41" s="83"/>
      <c r="M41" s="499"/>
      <c r="N41" s="548"/>
      <c r="O41" s="83"/>
      <c r="P41" s="499"/>
      <c r="Q41" s="548"/>
      <c r="R41" s="83"/>
      <c r="S41" s="499"/>
      <c r="T41" s="548"/>
      <c r="U41" s="83"/>
      <c r="V41" s="499"/>
      <c r="W41" s="548"/>
      <c r="X41" s="83"/>
      <c r="Y41" s="327"/>
    </row>
    <row r="42" spans="1:25" ht="12" customHeight="1" outlineLevel="1" x14ac:dyDescent="0.15">
      <c r="A42" s="1340" t="s">
        <v>12</v>
      </c>
      <c r="B42" s="1341"/>
      <c r="C42" s="1179"/>
      <c r="D42" s="63">
        <f>SUM(D44)</f>
        <v>2000</v>
      </c>
      <c r="E42" s="64">
        <f t="shared" si="0"/>
        <v>0</v>
      </c>
      <c r="F42" s="65">
        <f t="shared" ref="F42:V42" si="23">SUM(F44)</f>
        <v>-2000</v>
      </c>
      <c r="G42" s="66">
        <f t="shared" si="23"/>
        <v>0</v>
      </c>
      <c r="H42" s="1026">
        <f t="shared" si="23"/>
        <v>2000</v>
      </c>
      <c r="I42" s="734">
        <f>G42-H42</f>
        <v>-2000</v>
      </c>
      <c r="J42" s="66">
        <f t="shared" si="23"/>
        <v>0</v>
      </c>
      <c r="K42" s="75">
        <v>0</v>
      </c>
      <c r="L42" s="65">
        <f>J42-K42</f>
        <v>0</v>
      </c>
      <c r="M42" s="66">
        <f t="shared" si="23"/>
        <v>0</v>
      </c>
      <c r="N42" s="75">
        <f>SUM(N44)</f>
        <v>0</v>
      </c>
      <c r="O42" s="65">
        <f>M42-N42</f>
        <v>0</v>
      </c>
      <c r="P42" s="66">
        <f t="shared" si="23"/>
        <v>0</v>
      </c>
      <c r="Q42" s="75">
        <f>SUM(Q44)</f>
        <v>0</v>
      </c>
      <c r="R42" s="65">
        <f>P42-Q42</f>
        <v>0</v>
      </c>
      <c r="S42" s="66">
        <f t="shared" si="23"/>
        <v>0</v>
      </c>
      <c r="T42" s="75">
        <f>SUM(T44)</f>
        <v>0</v>
      </c>
      <c r="U42" s="65">
        <f>S42-T42</f>
        <v>0</v>
      </c>
      <c r="V42" s="66">
        <f t="shared" si="23"/>
        <v>0</v>
      </c>
      <c r="W42" s="75">
        <f>SUM(W44)</f>
        <v>0</v>
      </c>
      <c r="X42" s="65">
        <f>V42-W42</f>
        <v>0</v>
      </c>
      <c r="Y42" s="327"/>
    </row>
    <row r="43" spans="1:25" ht="5.25" customHeight="1" outlineLevel="1" x14ac:dyDescent="0.15">
      <c r="A43" s="1088"/>
      <c r="B43" s="76"/>
      <c r="C43" s="1183"/>
      <c r="D43" s="77"/>
      <c r="E43" s="158"/>
      <c r="F43" s="78"/>
      <c r="G43" s="137"/>
      <c r="H43" s="546"/>
      <c r="I43" s="78"/>
      <c r="J43" s="137"/>
      <c r="K43" s="546"/>
      <c r="L43" s="78"/>
      <c r="M43" s="137"/>
      <c r="N43" s="546"/>
      <c r="O43" s="78"/>
      <c r="P43" s="137"/>
      <c r="Q43" s="546"/>
      <c r="R43" s="78"/>
      <c r="S43" s="137"/>
      <c r="T43" s="546"/>
      <c r="U43" s="78"/>
      <c r="V43" s="137"/>
      <c r="W43" s="546"/>
      <c r="X43" s="78"/>
      <c r="Y43" s="327"/>
    </row>
    <row r="44" spans="1:25" s="613" customFormat="1" ht="12" customHeight="1" outlineLevel="1" x14ac:dyDescent="0.15">
      <c r="A44" s="1089">
        <v>62549</v>
      </c>
      <c r="B44" s="631" t="s">
        <v>104</v>
      </c>
      <c r="C44" s="1184" t="s">
        <v>823</v>
      </c>
      <c r="D44" s="632">
        <f>SUM(H44,K44,N44,Q44,T44,W44)</f>
        <v>2000</v>
      </c>
      <c r="E44" s="626">
        <f t="shared" si="0"/>
        <v>0</v>
      </c>
      <c r="F44" s="627">
        <f>E44-D44</f>
        <v>-2000</v>
      </c>
      <c r="G44" s="624">
        <f>Balance!C57</f>
        <v>0</v>
      </c>
      <c r="H44" s="633">
        <v>2000</v>
      </c>
      <c r="I44" s="627">
        <f>G44-H44</f>
        <v>-2000</v>
      </c>
      <c r="J44" s="1030"/>
      <c r="K44" s="1031"/>
      <c r="L44" s="1032">
        <f>J44-K44</f>
        <v>0</v>
      </c>
      <c r="M44" s="1030"/>
      <c r="N44" s="1031"/>
      <c r="O44" s="1032">
        <f>M44-N44</f>
        <v>0</v>
      </c>
      <c r="P44" s="1030"/>
      <c r="Q44" s="1031"/>
      <c r="R44" s="1032">
        <f>P44-Q44</f>
        <v>0</v>
      </c>
      <c r="S44" s="1030"/>
      <c r="T44" s="1031"/>
      <c r="U44" s="1032">
        <f>S44-T44</f>
        <v>0</v>
      </c>
      <c r="V44" s="1030"/>
      <c r="W44" s="1031"/>
      <c r="X44" s="1032">
        <f>V44-W44</f>
        <v>0</v>
      </c>
      <c r="Y44" s="628"/>
    </row>
    <row r="45" spans="1:25" ht="5.25" customHeight="1" outlineLevel="1" x14ac:dyDescent="0.15">
      <c r="A45" s="1090"/>
      <c r="B45" s="80"/>
      <c r="C45" s="1185"/>
      <c r="D45" s="82"/>
      <c r="E45" s="156"/>
      <c r="F45" s="83"/>
      <c r="G45" s="499"/>
      <c r="H45" s="548"/>
      <c r="I45" s="83"/>
      <c r="J45" s="499"/>
      <c r="K45" s="548"/>
      <c r="L45" s="83"/>
      <c r="M45" s="499"/>
      <c r="N45" s="548"/>
      <c r="O45" s="83"/>
      <c r="P45" s="499"/>
      <c r="Q45" s="548"/>
      <c r="R45" s="83"/>
      <c r="S45" s="499"/>
      <c r="T45" s="548"/>
      <c r="U45" s="83"/>
      <c r="V45" s="499"/>
      <c r="W45" s="548"/>
      <c r="X45" s="83"/>
      <c r="Y45" s="327"/>
    </row>
    <row r="46" spans="1:25" ht="12" customHeight="1" outlineLevel="1" x14ac:dyDescent="0.15">
      <c r="A46" s="1340" t="s">
        <v>13</v>
      </c>
      <c r="B46" s="1341"/>
      <c r="C46" s="1179"/>
      <c r="D46" s="63">
        <f>SUM(D48)</f>
        <v>7500</v>
      </c>
      <c r="E46" s="64">
        <f t="shared" si="0"/>
        <v>0</v>
      </c>
      <c r="F46" s="65">
        <f t="shared" ref="F46:V46" si="24">SUM(F48)</f>
        <v>-7500</v>
      </c>
      <c r="G46" s="66">
        <f t="shared" si="24"/>
        <v>0</v>
      </c>
      <c r="H46" s="75">
        <f t="shared" si="24"/>
        <v>7500</v>
      </c>
      <c r="I46" s="65">
        <f>G46-H46</f>
        <v>-7500</v>
      </c>
      <c r="J46" s="66">
        <f t="shared" si="24"/>
        <v>0</v>
      </c>
      <c r="K46" s="75">
        <v>0</v>
      </c>
      <c r="L46" s="65">
        <f>J46-K46</f>
        <v>0</v>
      </c>
      <c r="M46" s="66">
        <f t="shared" si="24"/>
        <v>0</v>
      </c>
      <c r="N46" s="75">
        <f>SUM(N48)</f>
        <v>0</v>
      </c>
      <c r="O46" s="65">
        <f>M46-N46</f>
        <v>0</v>
      </c>
      <c r="P46" s="66">
        <f t="shared" si="24"/>
        <v>0</v>
      </c>
      <c r="Q46" s="75">
        <f>SUM(Q48)</f>
        <v>0</v>
      </c>
      <c r="R46" s="65">
        <f>P46-Q46</f>
        <v>0</v>
      </c>
      <c r="S46" s="66">
        <f t="shared" si="24"/>
        <v>0</v>
      </c>
      <c r="T46" s="75">
        <f>SUM(T48)</f>
        <v>0</v>
      </c>
      <c r="U46" s="65">
        <f>S46-T46</f>
        <v>0</v>
      </c>
      <c r="V46" s="66">
        <f t="shared" si="24"/>
        <v>0</v>
      </c>
      <c r="W46" s="75">
        <f>SUM(W48)</f>
        <v>0</v>
      </c>
      <c r="X46" s="65">
        <f>V46-W46</f>
        <v>0</v>
      </c>
      <c r="Y46" s="327"/>
    </row>
    <row r="47" spans="1:25" ht="5.25" customHeight="1" outlineLevel="1" x14ac:dyDescent="0.15">
      <c r="A47" s="1088"/>
      <c r="B47" s="76"/>
      <c r="C47" s="1183"/>
      <c r="D47" s="77"/>
      <c r="E47" s="158"/>
      <c r="F47" s="78"/>
      <c r="G47" s="137"/>
      <c r="H47" s="546"/>
      <c r="I47" s="78"/>
      <c r="J47" s="137"/>
      <c r="K47" s="546"/>
      <c r="L47" s="78"/>
      <c r="M47" s="137"/>
      <c r="N47" s="546"/>
      <c r="O47" s="78"/>
      <c r="P47" s="137"/>
      <c r="Q47" s="546"/>
      <c r="R47" s="78"/>
      <c r="S47" s="137"/>
      <c r="T47" s="546"/>
      <c r="U47" s="78"/>
      <c r="V47" s="137"/>
      <c r="W47" s="546"/>
      <c r="X47" s="78"/>
      <c r="Y47" s="327"/>
    </row>
    <row r="48" spans="1:25" s="613" customFormat="1" ht="12" customHeight="1" outlineLevel="1" x14ac:dyDescent="0.15">
      <c r="A48" s="1089">
        <v>62546</v>
      </c>
      <c r="B48" s="631" t="s">
        <v>13</v>
      </c>
      <c r="C48" s="1184" t="s">
        <v>779</v>
      </c>
      <c r="D48" s="632">
        <f>SUM(H48,K48,N48,Q48,T48,W48)</f>
        <v>7500</v>
      </c>
      <c r="E48" s="626">
        <f>SUM(G48,J48,M48,P48,S48,V48)</f>
        <v>0</v>
      </c>
      <c r="F48" s="627">
        <f>E48-D48</f>
        <v>-7500</v>
      </c>
      <c r="G48" s="624">
        <f>Balance!C56</f>
        <v>0</v>
      </c>
      <c r="H48" s="633">
        <v>7500</v>
      </c>
      <c r="I48" s="627">
        <f>G48-H48</f>
        <v>-7500</v>
      </c>
      <c r="J48" s="1030"/>
      <c r="K48" s="1031"/>
      <c r="L48" s="1032">
        <f>J48-K48</f>
        <v>0</v>
      </c>
      <c r="M48" s="1030"/>
      <c r="N48" s="1031"/>
      <c r="O48" s="1032">
        <f>M48-N48</f>
        <v>0</v>
      </c>
      <c r="P48" s="1030"/>
      <c r="Q48" s="1031"/>
      <c r="R48" s="1032">
        <f>P48-Q48</f>
        <v>0</v>
      </c>
      <c r="S48" s="1030"/>
      <c r="T48" s="1031"/>
      <c r="U48" s="1032">
        <f>S48-T48</f>
        <v>0</v>
      </c>
      <c r="V48" s="1030"/>
      <c r="W48" s="1031"/>
      <c r="X48" s="1032">
        <f>V48-W48</f>
        <v>0</v>
      </c>
      <c r="Y48" s="628"/>
    </row>
    <row r="49" spans="1:25" ht="5.25" customHeight="1" outlineLevel="1" x14ac:dyDescent="0.15">
      <c r="A49" s="1090"/>
      <c r="B49" s="80"/>
      <c r="C49" s="1185"/>
      <c r="D49" s="82"/>
      <c r="E49" s="156"/>
      <c r="F49" s="83"/>
      <c r="G49" s="499"/>
      <c r="H49" s="548"/>
      <c r="I49" s="83"/>
      <c r="J49" s="499"/>
      <c r="K49" s="548"/>
      <c r="L49" s="83"/>
      <c r="M49" s="499"/>
      <c r="N49" s="548"/>
      <c r="O49" s="83"/>
      <c r="P49" s="499"/>
      <c r="Q49" s="548"/>
      <c r="R49" s="83"/>
      <c r="S49" s="499"/>
      <c r="T49" s="548"/>
      <c r="U49" s="83"/>
      <c r="V49" s="499"/>
      <c r="W49" s="548"/>
      <c r="X49" s="83"/>
      <c r="Y49" s="327"/>
    </row>
    <row r="50" spans="1:25" ht="12" customHeight="1" outlineLevel="1" x14ac:dyDescent="0.15">
      <c r="A50" s="1340" t="s">
        <v>14</v>
      </c>
      <c r="B50" s="1341"/>
      <c r="C50" s="1179"/>
      <c r="D50" s="63">
        <f>SUM(D52:D55)</f>
        <v>6000</v>
      </c>
      <c r="E50" s="64">
        <f t="shared" si="0"/>
        <v>0</v>
      </c>
      <c r="F50" s="65">
        <f t="shared" ref="F50:V50" si="25">SUM(F52:F55)</f>
        <v>-6000</v>
      </c>
      <c r="G50" s="66">
        <f t="shared" si="25"/>
        <v>0</v>
      </c>
      <c r="H50" s="75">
        <f t="shared" si="25"/>
        <v>5500</v>
      </c>
      <c r="I50" s="65">
        <f>G50-H50</f>
        <v>-5500</v>
      </c>
      <c r="J50" s="66">
        <f t="shared" si="25"/>
        <v>0</v>
      </c>
      <c r="K50" s="75">
        <v>0</v>
      </c>
      <c r="L50" s="65">
        <f>J50-K50</f>
        <v>0</v>
      </c>
      <c r="M50" s="66">
        <f t="shared" si="25"/>
        <v>0</v>
      </c>
      <c r="N50" s="75">
        <v>500</v>
      </c>
      <c r="O50" s="65">
        <f>M50-N50</f>
        <v>-500</v>
      </c>
      <c r="P50" s="66">
        <f t="shared" si="25"/>
        <v>0</v>
      </c>
      <c r="Q50" s="75">
        <f>SUM(Q52:Q55)</f>
        <v>0</v>
      </c>
      <c r="R50" s="65">
        <f>P50-Q50</f>
        <v>0</v>
      </c>
      <c r="S50" s="66">
        <f t="shared" si="25"/>
        <v>0</v>
      </c>
      <c r="T50" s="75">
        <v>1000</v>
      </c>
      <c r="U50" s="65">
        <f>S50-T50</f>
        <v>-1000</v>
      </c>
      <c r="V50" s="66">
        <f t="shared" si="25"/>
        <v>0</v>
      </c>
      <c r="W50" s="75">
        <f>SUM(W52:W55)</f>
        <v>0</v>
      </c>
      <c r="X50" s="65">
        <f>V50-W50</f>
        <v>0</v>
      </c>
      <c r="Y50" s="327"/>
    </row>
    <row r="51" spans="1:25" ht="5.25" customHeight="1" outlineLevel="1" x14ac:dyDescent="0.15">
      <c r="A51" s="1088"/>
      <c r="B51" s="76"/>
      <c r="C51" s="1183"/>
      <c r="D51" s="77"/>
      <c r="E51" s="158"/>
      <c r="F51" s="78"/>
      <c r="G51" s="500"/>
      <c r="H51" s="546"/>
      <c r="I51" s="78"/>
      <c r="J51" s="500"/>
      <c r="K51" s="546"/>
      <c r="L51" s="78"/>
      <c r="M51" s="500"/>
      <c r="N51" s="546"/>
      <c r="O51" s="78"/>
      <c r="P51" s="500"/>
      <c r="Q51" s="546"/>
      <c r="R51" s="78"/>
      <c r="S51" s="500"/>
      <c r="T51" s="546"/>
      <c r="U51" s="78"/>
      <c r="V51" s="500"/>
      <c r="W51" s="546"/>
      <c r="X51" s="78"/>
      <c r="Y51" s="327"/>
    </row>
    <row r="52" spans="1:25" s="613" customFormat="1" ht="12" customHeight="1" outlineLevel="1" x14ac:dyDescent="0.15">
      <c r="A52" s="1089">
        <v>625</v>
      </c>
      <c r="B52" s="631" t="s">
        <v>105</v>
      </c>
      <c r="C52" s="1184" t="s">
        <v>824</v>
      </c>
      <c r="D52" s="632">
        <f t="shared" ref="D52:D55" si="26">SUM(H52,K52,N52,Q52,T52,W52)</f>
        <v>2500</v>
      </c>
      <c r="E52" s="626">
        <f t="shared" si="0"/>
        <v>0</v>
      </c>
      <c r="F52" s="627">
        <f t="shared" ref="F52:F55" si="27">E52-D52</f>
        <v>-2500</v>
      </c>
      <c r="G52" s="624">
        <f>Balance!C49</f>
        <v>0</v>
      </c>
      <c r="H52" s="633">
        <v>2000</v>
      </c>
      <c r="I52" s="627">
        <f t="shared" ref="I52:I55" si="28">G52-H52</f>
        <v>-2000</v>
      </c>
      <c r="J52" s="624"/>
      <c r="K52" s="633"/>
      <c r="L52" s="627">
        <f t="shared" ref="L52:L55" si="29">J52-K52</f>
        <v>0</v>
      </c>
      <c r="M52" s="624"/>
      <c r="N52" s="633">
        <v>500</v>
      </c>
      <c r="O52" s="627">
        <f t="shared" ref="O52:O55" si="30">M52-N52</f>
        <v>-500</v>
      </c>
      <c r="P52" s="624"/>
      <c r="Q52" s="633"/>
      <c r="R52" s="627">
        <f t="shared" ref="R52:R55" si="31">P52-Q52</f>
        <v>0</v>
      </c>
      <c r="S52" s="624"/>
      <c r="T52" s="633"/>
      <c r="U52" s="627">
        <f t="shared" ref="U52:U55" si="32">S52-T52</f>
        <v>0</v>
      </c>
      <c r="V52" s="624"/>
      <c r="W52" s="633"/>
      <c r="X52" s="627">
        <f t="shared" ref="X52:X55" si="33">V52-W52</f>
        <v>0</v>
      </c>
      <c r="Y52" s="628"/>
    </row>
    <row r="53" spans="1:25" s="613" customFormat="1" ht="12" customHeight="1" outlineLevel="1" x14ac:dyDescent="0.15">
      <c r="A53" s="1089">
        <v>625691</v>
      </c>
      <c r="B53" s="631" t="s">
        <v>106</v>
      </c>
      <c r="C53" s="1184" t="s">
        <v>825</v>
      </c>
      <c r="D53" s="632">
        <f t="shared" si="26"/>
        <v>1500</v>
      </c>
      <c r="E53" s="626">
        <f t="shared" si="0"/>
        <v>0</v>
      </c>
      <c r="F53" s="627">
        <f t="shared" si="27"/>
        <v>-1500</v>
      </c>
      <c r="G53" s="624">
        <f>Balance!C58</f>
        <v>0</v>
      </c>
      <c r="H53" s="633">
        <v>1500</v>
      </c>
      <c r="I53" s="627">
        <f t="shared" si="28"/>
        <v>-1500</v>
      </c>
      <c r="J53" s="624"/>
      <c r="K53" s="633"/>
      <c r="L53" s="627">
        <f t="shared" si="29"/>
        <v>0</v>
      </c>
      <c r="M53" s="624"/>
      <c r="N53" s="633"/>
      <c r="O53" s="627">
        <f t="shared" si="30"/>
        <v>0</v>
      </c>
      <c r="P53" s="624"/>
      <c r="Q53" s="633"/>
      <c r="R53" s="627">
        <f t="shared" si="31"/>
        <v>0</v>
      </c>
      <c r="S53" s="624"/>
      <c r="T53" s="633"/>
      <c r="U53" s="627">
        <f t="shared" si="32"/>
        <v>0</v>
      </c>
      <c r="V53" s="624"/>
      <c r="W53" s="633"/>
      <c r="X53" s="627">
        <f t="shared" si="33"/>
        <v>0</v>
      </c>
      <c r="Y53" s="628"/>
    </row>
    <row r="54" spans="1:25" s="613" customFormat="1" ht="12" customHeight="1" outlineLevel="1" x14ac:dyDescent="0.15">
      <c r="A54" s="1089">
        <v>625692</v>
      </c>
      <c r="B54" s="631" t="s">
        <v>107</v>
      </c>
      <c r="C54" s="1184" t="s">
        <v>826</v>
      </c>
      <c r="D54" s="632">
        <f t="shared" si="26"/>
        <v>2000</v>
      </c>
      <c r="E54" s="626">
        <f t="shared" si="0"/>
        <v>0</v>
      </c>
      <c r="F54" s="627">
        <f t="shared" si="27"/>
        <v>-2000</v>
      </c>
      <c r="G54" s="624">
        <f>Balance!C59</f>
        <v>0</v>
      </c>
      <c r="H54" s="633">
        <v>2000</v>
      </c>
      <c r="I54" s="627">
        <f t="shared" si="28"/>
        <v>-2000</v>
      </c>
      <c r="J54" s="624"/>
      <c r="K54" s="633"/>
      <c r="L54" s="627">
        <f t="shared" si="29"/>
        <v>0</v>
      </c>
      <c r="M54" s="624"/>
      <c r="N54" s="633"/>
      <c r="O54" s="627">
        <f t="shared" si="30"/>
        <v>0</v>
      </c>
      <c r="P54" s="624"/>
      <c r="Q54" s="633"/>
      <c r="R54" s="627">
        <f t="shared" si="31"/>
        <v>0</v>
      </c>
      <c r="S54" s="624"/>
      <c r="T54" s="633"/>
      <c r="U54" s="627">
        <f t="shared" si="32"/>
        <v>0</v>
      </c>
      <c r="V54" s="624"/>
      <c r="W54" s="633"/>
      <c r="X54" s="627">
        <f t="shared" si="33"/>
        <v>0</v>
      </c>
      <c r="Y54" s="628"/>
    </row>
    <row r="55" spans="1:25" s="613" customFormat="1" ht="12" customHeight="1" outlineLevel="1" x14ac:dyDescent="0.15">
      <c r="A55" s="1265">
        <v>6259</v>
      </c>
      <c r="B55" s="1264" t="s">
        <v>108</v>
      </c>
      <c r="C55" s="1181" t="s">
        <v>818</v>
      </c>
      <c r="D55" s="632">
        <f t="shared" si="26"/>
        <v>0</v>
      </c>
      <c r="E55" s="626">
        <f>SUM(G55,J55,M55,P55,S55,V55)</f>
        <v>0</v>
      </c>
      <c r="F55" s="627">
        <f t="shared" si="27"/>
        <v>0</v>
      </c>
      <c r="G55" s="624">
        <f>Balance!C60</f>
        <v>0</v>
      </c>
      <c r="H55" s="633"/>
      <c r="I55" s="627">
        <f t="shared" si="28"/>
        <v>0</v>
      </c>
      <c r="J55" s="624"/>
      <c r="K55" s="633"/>
      <c r="L55" s="627">
        <f t="shared" si="29"/>
        <v>0</v>
      </c>
      <c r="M55" s="624"/>
      <c r="N55" s="633"/>
      <c r="O55" s="627">
        <f t="shared" si="30"/>
        <v>0</v>
      </c>
      <c r="P55" s="624"/>
      <c r="Q55" s="633"/>
      <c r="R55" s="627">
        <f t="shared" si="31"/>
        <v>0</v>
      </c>
      <c r="S55" s="624"/>
      <c r="T55" s="633"/>
      <c r="U55" s="627">
        <f t="shared" si="32"/>
        <v>0</v>
      </c>
      <c r="V55" s="624"/>
      <c r="W55" s="633"/>
      <c r="X55" s="627">
        <f t="shared" si="33"/>
        <v>0</v>
      </c>
      <c r="Y55" s="628"/>
    </row>
    <row r="56" spans="1:25" s="613" customFormat="1" ht="5.25" customHeight="1" outlineLevel="1" x14ac:dyDescent="0.15">
      <c r="A56" s="1091"/>
      <c r="B56" s="635"/>
      <c r="C56" s="1186"/>
      <c r="D56" s="636"/>
      <c r="E56" s="637"/>
      <c r="F56" s="638"/>
      <c r="G56" s="639"/>
      <c r="H56" s="640"/>
      <c r="I56" s="638"/>
      <c r="J56" s="639"/>
      <c r="K56" s="640"/>
      <c r="L56" s="638"/>
      <c r="M56" s="639"/>
      <c r="N56" s="640"/>
      <c r="O56" s="638"/>
      <c r="P56" s="639"/>
      <c r="Q56" s="640"/>
      <c r="R56" s="638"/>
      <c r="S56" s="639"/>
      <c r="T56" s="640"/>
      <c r="U56" s="638"/>
      <c r="V56" s="639"/>
      <c r="W56" s="640"/>
      <c r="X56" s="638"/>
      <c r="Y56" s="628"/>
    </row>
    <row r="57" spans="1:25" ht="12" customHeight="1" outlineLevel="1" x14ac:dyDescent="0.15">
      <c r="A57" s="1340" t="s">
        <v>15</v>
      </c>
      <c r="B57" s="1341"/>
      <c r="C57" s="1179"/>
      <c r="D57" s="63">
        <f>SUM(D59:D65)</f>
        <v>750</v>
      </c>
      <c r="E57" s="64">
        <f>SUM(G57,J57,M57,P57,S57,V57)</f>
        <v>0</v>
      </c>
      <c r="F57" s="65">
        <f t="shared" ref="F57:V57" si="34">SUM(F59:F64)</f>
        <v>-600</v>
      </c>
      <c r="G57" s="66">
        <f>SUM(G59:G65)</f>
        <v>0</v>
      </c>
      <c r="H57" s="75">
        <f>SUM(H59:H65)</f>
        <v>0</v>
      </c>
      <c r="I57" s="65">
        <f>G57-H57</f>
        <v>0</v>
      </c>
      <c r="J57" s="66">
        <f t="shared" si="34"/>
        <v>0</v>
      </c>
      <c r="K57" s="75">
        <v>100</v>
      </c>
      <c r="L57" s="65">
        <f>J57-K57</f>
        <v>-100</v>
      </c>
      <c r="M57" s="66">
        <f t="shared" si="34"/>
        <v>0</v>
      </c>
      <c r="N57" s="75">
        <v>100</v>
      </c>
      <c r="O57" s="65">
        <f>M57-N57</f>
        <v>-100</v>
      </c>
      <c r="P57" s="66">
        <f t="shared" si="34"/>
        <v>0</v>
      </c>
      <c r="Q57" s="75">
        <f>SUM(Q59:Q64)</f>
        <v>0</v>
      </c>
      <c r="R57" s="65">
        <f>P57-Q57</f>
        <v>0</v>
      </c>
      <c r="S57" s="66">
        <f t="shared" si="34"/>
        <v>0</v>
      </c>
      <c r="T57" s="75">
        <v>250</v>
      </c>
      <c r="U57" s="65">
        <f>S57-T57</f>
        <v>-250</v>
      </c>
      <c r="V57" s="66">
        <f t="shared" si="34"/>
        <v>0</v>
      </c>
      <c r="W57" s="75">
        <f>SUM(W59:W64)</f>
        <v>150</v>
      </c>
      <c r="X57" s="65">
        <f>V57-W57</f>
        <v>-150</v>
      </c>
      <c r="Y57" s="327"/>
    </row>
    <row r="58" spans="1:25" ht="5.25" customHeight="1" outlineLevel="1" x14ac:dyDescent="0.15">
      <c r="A58" s="1088"/>
      <c r="B58" s="76"/>
      <c r="C58" s="1183"/>
      <c r="D58" s="77"/>
      <c r="E58" s="158"/>
      <c r="F58" s="78"/>
      <c r="G58" s="137"/>
      <c r="H58" s="546"/>
      <c r="I58" s="78"/>
      <c r="J58" s="137"/>
      <c r="K58" s="546"/>
      <c r="L58" s="78"/>
      <c r="M58" s="137"/>
      <c r="N58" s="546"/>
      <c r="O58" s="78"/>
      <c r="P58" s="137"/>
      <c r="Q58" s="546"/>
      <c r="R58" s="78"/>
      <c r="S58" s="137"/>
      <c r="T58" s="546"/>
      <c r="U58" s="78"/>
      <c r="V58" s="137"/>
      <c r="W58" s="546"/>
      <c r="X58" s="78"/>
      <c r="Y58" s="327"/>
    </row>
    <row r="59" spans="1:25" s="642" customFormat="1" ht="12" customHeight="1" outlineLevel="1" x14ac:dyDescent="0.15">
      <c r="A59" s="1089">
        <v>63722</v>
      </c>
      <c r="B59" s="631" t="s">
        <v>109</v>
      </c>
      <c r="C59" s="1184" t="s">
        <v>780</v>
      </c>
      <c r="D59" s="632">
        <f t="shared" ref="D59:D65" si="35">SUM(H59,K59,N59,Q59,T59,W59)</f>
        <v>150</v>
      </c>
      <c r="E59" s="626">
        <f t="shared" si="0"/>
        <v>0</v>
      </c>
      <c r="F59" s="627">
        <f t="shared" ref="F59:F62" si="36">E59-D59</f>
        <v>-150</v>
      </c>
      <c r="G59" s="1030"/>
      <c r="H59" s="1031"/>
      <c r="I59" s="1032">
        <f t="shared" ref="I59:I65" si="37">G59-H59</f>
        <v>0</v>
      </c>
      <c r="J59" s="1030"/>
      <c r="K59" s="1031"/>
      <c r="L59" s="1032">
        <f t="shared" ref="L59:L64" si="38">J59-K59</f>
        <v>0</v>
      </c>
      <c r="M59" s="1030"/>
      <c r="N59" s="1031"/>
      <c r="O59" s="1032">
        <f t="shared" ref="O59:O64" si="39">M59-N59</f>
        <v>0</v>
      </c>
      <c r="P59" s="1030"/>
      <c r="Q59" s="1031"/>
      <c r="R59" s="1032">
        <f t="shared" ref="R59:R64" si="40">P59-Q59</f>
        <v>0</v>
      </c>
      <c r="S59" s="624">
        <f>Balance!C78</f>
        <v>0</v>
      </c>
      <c r="T59" s="633">
        <v>150</v>
      </c>
      <c r="U59" s="627">
        <f t="shared" ref="U59:U64" si="41">S59-T59</f>
        <v>-150</v>
      </c>
      <c r="V59" s="1030"/>
      <c r="W59" s="1031"/>
      <c r="X59" s="1032">
        <f t="shared" ref="X59:X64" si="42">V59-W59</f>
        <v>0</v>
      </c>
      <c r="Y59" s="641"/>
    </row>
    <row r="60" spans="1:25" s="642" customFormat="1" ht="12" customHeight="1" outlineLevel="1" x14ac:dyDescent="0.15">
      <c r="A60" s="1089">
        <v>637222</v>
      </c>
      <c r="B60" s="631" t="s">
        <v>110</v>
      </c>
      <c r="C60" s="1184" t="s">
        <v>780</v>
      </c>
      <c r="D60" s="632">
        <f t="shared" si="35"/>
        <v>150</v>
      </c>
      <c r="E60" s="626">
        <f t="shared" si="0"/>
        <v>0</v>
      </c>
      <c r="F60" s="627">
        <f t="shared" si="36"/>
        <v>-150</v>
      </c>
      <c r="G60" s="1030"/>
      <c r="H60" s="1031"/>
      <c r="I60" s="1032">
        <f t="shared" si="37"/>
        <v>0</v>
      </c>
      <c r="J60" s="1030"/>
      <c r="K60" s="1031"/>
      <c r="L60" s="1032">
        <f t="shared" si="38"/>
        <v>0</v>
      </c>
      <c r="M60" s="1030"/>
      <c r="N60" s="1031"/>
      <c r="O60" s="1032">
        <f t="shared" si="39"/>
        <v>0</v>
      </c>
      <c r="P60" s="1030"/>
      <c r="Q60" s="1031"/>
      <c r="R60" s="1032">
        <f t="shared" si="40"/>
        <v>0</v>
      </c>
      <c r="S60" s="624"/>
      <c r="T60" s="633">
        <v>150</v>
      </c>
      <c r="U60" s="627">
        <f t="shared" si="41"/>
        <v>-150</v>
      </c>
      <c r="V60" s="1030"/>
      <c r="W60" s="1031"/>
      <c r="X60" s="1032">
        <f t="shared" si="42"/>
        <v>0</v>
      </c>
      <c r="Y60" s="641"/>
    </row>
    <row r="61" spans="1:25" s="642" customFormat="1" ht="12" customHeight="1" outlineLevel="1" x14ac:dyDescent="0.15">
      <c r="A61" s="1089">
        <v>63724</v>
      </c>
      <c r="B61" s="631" t="s">
        <v>111</v>
      </c>
      <c r="C61" s="1184" t="s">
        <v>780</v>
      </c>
      <c r="D61" s="632">
        <f t="shared" si="35"/>
        <v>150</v>
      </c>
      <c r="E61" s="626">
        <f t="shared" si="0"/>
        <v>0</v>
      </c>
      <c r="F61" s="627">
        <f t="shared" si="36"/>
        <v>-150</v>
      </c>
      <c r="G61" s="1030"/>
      <c r="H61" s="1031"/>
      <c r="I61" s="1032">
        <f t="shared" si="37"/>
        <v>0</v>
      </c>
      <c r="J61" s="1030"/>
      <c r="K61" s="1031"/>
      <c r="L61" s="1032">
        <f t="shared" si="38"/>
        <v>0</v>
      </c>
      <c r="M61" s="624">
        <f>Balance!C79</f>
        <v>0</v>
      </c>
      <c r="N61" s="633">
        <v>150</v>
      </c>
      <c r="O61" s="627">
        <f t="shared" si="39"/>
        <v>-150</v>
      </c>
      <c r="P61" s="1030"/>
      <c r="Q61" s="1031"/>
      <c r="R61" s="1032">
        <f t="shared" si="40"/>
        <v>0</v>
      </c>
      <c r="S61" s="1030"/>
      <c r="T61" s="1031"/>
      <c r="U61" s="1032">
        <f t="shared" si="41"/>
        <v>0</v>
      </c>
      <c r="V61" s="1030"/>
      <c r="W61" s="1031"/>
      <c r="X61" s="1032">
        <f t="shared" si="42"/>
        <v>0</v>
      </c>
      <c r="Y61" s="641"/>
    </row>
    <row r="62" spans="1:25" s="642" customFormat="1" ht="12" customHeight="1" outlineLevel="1" x14ac:dyDescent="0.15">
      <c r="A62" s="1089">
        <v>63723</v>
      </c>
      <c r="B62" s="631" t="s">
        <v>377</v>
      </c>
      <c r="C62" s="1184" t="s">
        <v>780</v>
      </c>
      <c r="D62" s="632">
        <f>SUM(H62,K62,N62,Q62,T62,W62)</f>
        <v>150</v>
      </c>
      <c r="E62" s="626">
        <f t="shared" si="0"/>
        <v>0</v>
      </c>
      <c r="F62" s="627">
        <f t="shared" si="36"/>
        <v>-150</v>
      </c>
      <c r="G62" s="1030"/>
      <c r="H62" s="1031"/>
      <c r="I62" s="1032">
        <f t="shared" si="37"/>
        <v>0</v>
      </c>
      <c r="J62" s="624"/>
      <c r="K62" s="633">
        <v>150</v>
      </c>
      <c r="L62" s="627">
        <f t="shared" si="38"/>
        <v>-150</v>
      </c>
      <c r="M62" s="1030"/>
      <c r="N62" s="1031"/>
      <c r="O62" s="1032">
        <f t="shared" si="39"/>
        <v>0</v>
      </c>
      <c r="P62" s="1030"/>
      <c r="Q62" s="1031"/>
      <c r="R62" s="1032">
        <f t="shared" si="40"/>
        <v>0</v>
      </c>
      <c r="S62" s="1030"/>
      <c r="T62" s="1031"/>
      <c r="U62" s="1032">
        <f t="shared" si="41"/>
        <v>0</v>
      </c>
      <c r="V62" s="1030"/>
      <c r="W62" s="1031"/>
      <c r="X62" s="1032">
        <f t="shared" si="42"/>
        <v>0</v>
      </c>
      <c r="Y62" s="641"/>
    </row>
    <row r="63" spans="1:25" s="642" customFormat="1" ht="12" customHeight="1" outlineLevel="1" x14ac:dyDescent="0.15">
      <c r="A63" s="1089">
        <v>63725</v>
      </c>
      <c r="B63" s="631" t="s">
        <v>378</v>
      </c>
      <c r="C63" s="1184" t="s">
        <v>780</v>
      </c>
      <c r="D63" s="632">
        <f t="shared" ref="D63:D64" si="43">SUM(H63,K63,N63,Q63,T63,W63)</f>
        <v>0</v>
      </c>
      <c r="E63" s="626">
        <f t="shared" si="0"/>
        <v>0</v>
      </c>
      <c r="F63" s="627">
        <f>E63-D63</f>
        <v>0</v>
      </c>
      <c r="G63" s="1030"/>
      <c r="H63" s="1031"/>
      <c r="I63" s="1032">
        <f t="shared" si="37"/>
        <v>0</v>
      </c>
      <c r="J63" s="1030"/>
      <c r="K63" s="1031"/>
      <c r="L63" s="1032">
        <f t="shared" si="38"/>
        <v>0</v>
      </c>
      <c r="M63" s="1030"/>
      <c r="N63" s="1031"/>
      <c r="O63" s="1032">
        <f t="shared" si="39"/>
        <v>0</v>
      </c>
      <c r="P63" s="624"/>
      <c r="Q63" s="633"/>
      <c r="R63" s="627">
        <f t="shared" si="40"/>
        <v>0</v>
      </c>
      <c r="S63" s="1030"/>
      <c r="T63" s="1031"/>
      <c r="U63" s="1032">
        <f t="shared" si="41"/>
        <v>0</v>
      </c>
      <c r="V63" s="1030"/>
      <c r="W63" s="1031"/>
      <c r="X63" s="1032">
        <f t="shared" si="42"/>
        <v>0</v>
      </c>
      <c r="Y63" s="641"/>
    </row>
    <row r="64" spans="1:25" s="642" customFormat="1" ht="12" customHeight="1" outlineLevel="1" x14ac:dyDescent="0.15">
      <c r="A64" s="1089">
        <v>63721</v>
      </c>
      <c r="B64" s="631" t="s">
        <v>4</v>
      </c>
      <c r="C64" s="1184" t="s">
        <v>780</v>
      </c>
      <c r="D64" s="632">
        <f t="shared" si="43"/>
        <v>150</v>
      </c>
      <c r="E64" s="626">
        <f t="shared" si="0"/>
        <v>0</v>
      </c>
      <c r="F64" s="627">
        <f>E64-D63</f>
        <v>0</v>
      </c>
      <c r="G64" s="1030"/>
      <c r="H64" s="1031"/>
      <c r="I64" s="1032">
        <f t="shared" si="37"/>
        <v>0</v>
      </c>
      <c r="J64" s="1030"/>
      <c r="K64" s="1031"/>
      <c r="L64" s="1032">
        <f t="shared" si="38"/>
        <v>0</v>
      </c>
      <c r="M64" s="1030"/>
      <c r="N64" s="1031"/>
      <c r="O64" s="1032">
        <f t="shared" si="39"/>
        <v>0</v>
      </c>
      <c r="P64" s="1030"/>
      <c r="Q64" s="1031"/>
      <c r="R64" s="1032">
        <f t="shared" si="40"/>
        <v>0</v>
      </c>
      <c r="S64" s="1030"/>
      <c r="T64" s="1031"/>
      <c r="U64" s="1032">
        <f t="shared" si="41"/>
        <v>0</v>
      </c>
      <c r="V64" s="624"/>
      <c r="W64" s="633">
        <v>150</v>
      </c>
      <c r="X64" s="627">
        <f t="shared" si="42"/>
        <v>-150</v>
      </c>
      <c r="Y64" s="641"/>
    </row>
    <row r="65" spans="1:25" s="642" customFormat="1" ht="12" customHeight="1" outlineLevel="1" x14ac:dyDescent="0.15">
      <c r="A65" s="1089">
        <v>637</v>
      </c>
      <c r="B65" s="631" t="s">
        <v>470</v>
      </c>
      <c r="C65" s="1184" t="s">
        <v>780</v>
      </c>
      <c r="D65" s="632">
        <f t="shared" si="35"/>
        <v>0</v>
      </c>
      <c r="E65" s="626">
        <f t="shared" ref="E65" si="44">SUM(G65,J65,M65,P65,S65,V65)</f>
        <v>0</v>
      </c>
      <c r="F65" s="627">
        <f t="shared" ref="F65" si="45">E65-D65</f>
        <v>0</v>
      </c>
      <c r="G65" s="624"/>
      <c r="H65" s="633"/>
      <c r="I65" s="627">
        <f t="shared" si="37"/>
        <v>0</v>
      </c>
      <c r="J65" s="1030"/>
      <c r="K65" s="1031"/>
      <c r="L65" s="1032"/>
      <c r="M65" s="1030"/>
      <c r="N65" s="1031"/>
      <c r="O65" s="1032"/>
      <c r="P65" s="1030"/>
      <c r="Q65" s="1031"/>
      <c r="R65" s="1032"/>
      <c r="S65" s="1030"/>
      <c r="T65" s="1031"/>
      <c r="U65" s="1032"/>
      <c r="V65" s="1030"/>
      <c r="W65" s="1031"/>
      <c r="X65" s="1032"/>
      <c r="Y65" s="641"/>
    </row>
    <row r="66" spans="1:25" s="7" customFormat="1" ht="5.25" customHeight="1" outlineLevel="1" x14ac:dyDescent="0.15">
      <c r="A66" s="1090"/>
      <c r="B66" s="80"/>
      <c r="C66" s="1185"/>
      <c r="D66" s="82"/>
      <c r="E66" s="156"/>
      <c r="F66" s="83"/>
      <c r="G66" s="499"/>
      <c r="H66" s="548"/>
      <c r="I66" s="83"/>
      <c r="J66" s="499"/>
      <c r="K66" s="548"/>
      <c r="L66" s="83"/>
      <c r="M66" s="499"/>
      <c r="N66" s="548"/>
      <c r="O66" s="83"/>
      <c r="P66" s="499"/>
      <c r="Q66" s="548"/>
      <c r="R66" s="83"/>
      <c r="S66" s="499"/>
      <c r="T66" s="548"/>
      <c r="U66" s="83"/>
      <c r="V66" s="499"/>
      <c r="W66" s="548"/>
      <c r="X66" s="83"/>
      <c r="Y66" s="328"/>
    </row>
    <row r="67" spans="1:25" ht="12" customHeight="1" outlineLevel="1" x14ac:dyDescent="0.15">
      <c r="A67" s="1340" t="s">
        <v>16</v>
      </c>
      <c r="B67" s="1341"/>
      <c r="C67" s="1179"/>
      <c r="D67" s="63">
        <f>SUM(D69:D70)</f>
        <v>0</v>
      </c>
      <c r="E67" s="64">
        <f t="shared" si="0"/>
        <v>0</v>
      </c>
      <c r="F67" s="65">
        <f t="shared" ref="F67:V67" si="46">SUM(F69:F70)</f>
        <v>0</v>
      </c>
      <c r="G67" s="66">
        <f t="shared" si="46"/>
        <v>0</v>
      </c>
      <c r="H67" s="75">
        <f>SUM(H69:H70)</f>
        <v>0</v>
      </c>
      <c r="I67" s="65">
        <f>G67-H67</f>
        <v>0</v>
      </c>
      <c r="J67" s="66">
        <f t="shared" si="46"/>
        <v>0</v>
      </c>
      <c r="K67" s="75">
        <v>500</v>
      </c>
      <c r="L67" s="65">
        <f>J67-K67</f>
        <v>-500</v>
      </c>
      <c r="M67" s="66">
        <f t="shared" si="46"/>
        <v>0</v>
      </c>
      <c r="N67" s="75"/>
      <c r="O67" s="65">
        <f>M67-N67</f>
        <v>0</v>
      </c>
      <c r="P67" s="66">
        <f t="shared" si="46"/>
        <v>0</v>
      </c>
      <c r="Q67" s="75">
        <f>SUM(Q69:Q70)</f>
        <v>0</v>
      </c>
      <c r="R67" s="65">
        <f>P67-Q67</f>
        <v>0</v>
      </c>
      <c r="S67" s="66">
        <f t="shared" si="46"/>
        <v>0</v>
      </c>
      <c r="T67" s="75">
        <f>SUM(T69:T70)</f>
        <v>0</v>
      </c>
      <c r="U67" s="65">
        <f>S67-T67</f>
        <v>0</v>
      </c>
      <c r="V67" s="66">
        <f t="shared" si="46"/>
        <v>0</v>
      </c>
      <c r="W67" s="75">
        <f>SUM(W69:W70)</f>
        <v>0</v>
      </c>
      <c r="X67" s="65">
        <f>V67-W67</f>
        <v>0</v>
      </c>
      <c r="Y67" s="327"/>
    </row>
    <row r="68" spans="1:25" ht="5.25" customHeight="1" outlineLevel="1" x14ac:dyDescent="0.15">
      <c r="A68" s="1088"/>
      <c r="B68" s="76"/>
      <c r="C68" s="1183"/>
      <c r="D68" s="77"/>
      <c r="E68" s="158"/>
      <c r="F68" s="78"/>
      <c r="G68" s="137"/>
      <c r="H68" s="546"/>
      <c r="I68" s="78"/>
      <c r="J68" s="137"/>
      <c r="K68" s="546"/>
      <c r="L68" s="78"/>
      <c r="M68" s="137"/>
      <c r="N68" s="546"/>
      <c r="O68" s="78"/>
      <c r="P68" s="137"/>
      <c r="Q68" s="546"/>
      <c r="R68" s="78"/>
      <c r="S68" s="137"/>
      <c r="T68" s="546"/>
      <c r="U68" s="78"/>
      <c r="V68" s="137"/>
      <c r="W68" s="546"/>
      <c r="X68" s="78"/>
      <c r="Y68" s="327"/>
    </row>
    <row r="69" spans="1:25" s="642" customFormat="1" ht="12" customHeight="1" outlineLevel="1" x14ac:dyDescent="0.15">
      <c r="A69" s="1089">
        <v>63734</v>
      </c>
      <c r="B69" s="631" t="s">
        <v>80</v>
      </c>
      <c r="C69" s="1184"/>
      <c r="D69" s="632">
        <f t="shared" ref="D69:D70" si="47">SUM(H69,K69,N69,Q69,T69,W69)</f>
        <v>0</v>
      </c>
      <c r="E69" s="626">
        <f t="shared" si="0"/>
        <v>0</v>
      </c>
      <c r="F69" s="627">
        <f t="shared" ref="F69:F70" si="48">E69-D69</f>
        <v>0</v>
      </c>
      <c r="G69" s="1030"/>
      <c r="H69" s="1031"/>
      <c r="I69" s="1032">
        <f t="shared" ref="I69:I70" si="49">G69-H69</f>
        <v>0</v>
      </c>
      <c r="J69" s="1030"/>
      <c r="K69" s="1031"/>
      <c r="L69" s="1032">
        <f t="shared" ref="L69:L70" si="50">J69-K69</f>
        <v>0</v>
      </c>
      <c r="M69" s="624">
        <f>Balance!C80</f>
        <v>0</v>
      </c>
      <c r="N69" s="633"/>
      <c r="O69" s="627">
        <f t="shared" ref="O69:O70" si="51">M69-N69</f>
        <v>0</v>
      </c>
      <c r="P69" s="1030"/>
      <c r="Q69" s="1031"/>
      <c r="R69" s="1032">
        <f t="shared" ref="R69:R70" si="52">P69-Q69</f>
        <v>0</v>
      </c>
      <c r="S69" s="1030"/>
      <c r="T69" s="1031"/>
      <c r="U69" s="1032">
        <f t="shared" ref="U69:U70" si="53">S69-T69</f>
        <v>0</v>
      </c>
      <c r="V69" s="1030"/>
      <c r="W69" s="1031"/>
      <c r="X69" s="1032">
        <f t="shared" ref="X69:X70" si="54">V69-W69</f>
        <v>0</v>
      </c>
      <c r="Y69" s="641"/>
    </row>
    <row r="70" spans="1:25" s="642" customFormat="1" ht="12" customHeight="1" outlineLevel="1" x14ac:dyDescent="0.15">
      <c r="A70" s="1089">
        <v>63733</v>
      </c>
      <c r="B70" s="631" t="s">
        <v>112</v>
      </c>
      <c r="C70" s="1184"/>
      <c r="D70" s="632">
        <f t="shared" si="47"/>
        <v>0</v>
      </c>
      <c r="E70" s="626">
        <f t="shared" si="0"/>
        <v>0</v>
      </c>
      <c r="F70" s="627">
        <f t="shared" si="48"/>
        <v>0</v>
      </c>
      <c r="G70" s="1030"/>
      <c r="H70" s="1031"/>
      <c r="I70" s="1032">
        <f t="shared" si="49"/>
        <v>0</v>
      </c>
      <c r="J70" s="624"/>
      <c r="K70" s="633">
        <v>0</v>
      </c>
      <c r="L70" s="627">
        <f t="shared" si="50"/>
        <v>0</v>
      </c>
      <c r="M70" s="1030"/>
      <c r="N70" s="1031"/>
      <c r="O70" s="1032">
        <f t="shared" si="51"/>
        <v>0</v>
      </c>
      <c r="P70" s="1030"/>
      <c r="Q70" s="1031"/>
      <c r="R70" s="1032">
        <f t="shared" si="52"/>
        <v>0</v>
      </c>
      <c r="S70" s="1030"/>
      <c r="T70" s="1031"/>
      <c r="U70" s="1032">
        <f t="shared" si="53"/>
        <v>0</v>
      </c>
      <c r="V70" s="1030"/>
      <c r="W70" s="1031"/>
      <c r="X70" s="1032">
        <f t="shared" si="54"/>
        <v>0</v>
      </c>
      <c r="Y70" s="641"/>
    </row>
    <row r="71" spans="1:25" s="7" customFormat="1" ht="5.25" customHeight="1" outlineLevel="1" x14ac:dyDescent="0.15">
      <c r="A71" s="1090"/>
      <c r="B71" s="80"/>
      <c r="C71" s="1185"/>
      <c r="D71" s="82"/>
      <c r="E71" s="156"/>
      <c r="F71" s="83"/>
      <c r="G71" s="499"/>
      <c r="H71" s="548"/>
      <c r="I71" s="83"/>
      <c r="J71" s="499"/>
      <c r="K71" s="548"/>
      <c r="L71" s="83"/>
      <c r="M71" s="499"/>
      <c r="N71" s="548"/>
      <c r="O71" s="83"/>
      <c r="P71" s="499"/>
      <c r="Q71" s="548"/>
      <c r="R71" s="83"/>
      <c r="S71" s="499"/>
      <c r="T71" s="548"/>
      <c r="U71" s="83"/>
      <c r="V71" s="499"/>
      <c r="W71" s="548"/>
      <c r="X71" s="83"/>
      <c r="Y71" s="328"/>
    </row>
    <row r="72" spans="1:25" ht="12" customHeight="1" outlineLevel="1" x14ac:dyDescent="0.15">
      <c r="A72" s="1340" t="s">
        <v>17</v>
      </c>
      <c r="B72" s="1341"/>
      <c r="C72" s="1179"/>
      <c r="D72" s="63">
        <f>SUM(D74:D75)</f>
        <v>1000</v>
      </c>
      <c r="E72" s="64">
        <f t="shared" si="0"/>
        <v>0</v>
      </c>
      <c r="F72" s="65">
        <f>SUM(F74:F75)</f>
        <v>-1000</v>
      </c>
      <c r="G72" s="66">
        <f>SUM(G74:G75)</f>
        <v>0</v>
      </c>
      <c r="H72" s="75">
        <f>SUM(H74:H75)</f>
        <v>1000</v>
      </c>
      <c r="I72" s="65">
        <f>G72-H72</f>
        <v>-1000</v>
      </c>
      <c r="J72" s="66">
        <f t="shared" ref="J72:V72" si="55">SUM(J74)</f>
        <v>0</v>
      </c>
      <c r="K72" s="75">
        <v>0</v>
      </c>
      <c r="L72" s="65">
        <f>J72-K72</f>
        <v>0</v>
      </c>
      <c r="M72" s="66">
        <f t="shared" si="55"/>
        <v>0</v>
      </c>
      <c r="N72" s="75"/>
      <c r="O72" s="65">
        <f>M72-N72</f>
        <v>0</v>
      </c>
      <c r="P72" s="66">
        <f t="shared" si="55"/>
        <v>0</v>
      </c>
      <c r="Q72" s="75">
        <f>SUM(Q74)</f>
        <v>0</v>
      </c>
      <c r="R72" s="65">
        <f>P72-Q72</f>
        <v>0</v>
      </c>
      <c r="S72" s="66">
        <f t="shared" si="55"/>
        <v>0</v>
      </c>
      <c r="T72" s="75">
        <f>SUM(T74)</f>
        <v>0</v>
      </c>
      <c r="U72" s="65">
        <f>S72-T72</f>
        <v>0</v>
      </c>
      <c r="V72" s="66">
        <f t="shared" si="55"/>
        <v>0</v>
      </c>
      <c r="W72" s="75">
        <f>SUM(W74)</f>
        <v>0</v>
      </c>
      <c r="X72" s="65">
        <f>V72-W72</f>
        <v>0</v>
      </c>
      <c r="Y72" s="327"/>
    </row>
    <row r="73" spans="1:25" ht="5.25" customHeight="1" outlineLevel="1" x14ac:dyDescent="0.15">
      <c r="A73" s="1088"/>
      <c r="B73" s="76"/>
      <c r="C73" s="1183"/>
      <c r="D73" s="84"/>
      <c r="E73" s="159"/>
      <c r="F73" s="43"/>
      <c r="G73" s="501"/>
      <c r="H73" s="549"/>
      <c r="I73" s="43"/>
      <c r="J73" s="501"/>
      <c r="K73" s="549"/>
      <c r="L73" s="43"/>
      <c r="M73" s="501"/>
      <c r="N73" s="549"/>
      <c r="O73" s="43"/>
      <c r="P73" s="501"/>
      <c r="Q73" s="549"/>
      <c r="R73" s="43"/>
      <c r="S73" s="501"/>
      <c r="T73" s="549"/>
      <c r="U73" s="43"/>
      <c r="V73" s="501"/>
      <c r="W73" s="549"/>
      <c r="X73" s="43"/>
      <c r="Y73" s="327"/>
    </row>
    <row r="74" spans="1:25" s="613" customFormat="1" ht="12" customHeight="1" outlineLevel="1" x14ac:dyDescent="0.15">
      <c r="A74" s="1086">
        <v>608</v>
      </c>
      <c r="B74" s="625" t="s">
        <v>113</v>
      </c>
      <c r="C74" s="1181"/>
      <c r="D74" s="629">
        <f t="shared" ref="D74:D75" si="56">SUM(H74,K74,N74,Q74,T74,W74)</f>
        <v>0</v>
      </c>
      <c r="E74" s="626">
        <f t="shared" si="0"/>
        <v>0</v>
      </c>
      <c r="F74" s="627">
        <f t="shared" ref="F74:F75" si="57">E74-D74</f>
        <v>0</v>
      </c>
      <c r="G74" s="624"/>
      <c r="H74" s="630"/>
      <c r="I74" s="627">
        <f t="shared" ref="I74:I75" si="58">G74-H74</f>
        <v>0</v>
      </c>
      <c r="J74" s="624"/>
      <c r="K74" s="630"/>
      <c r="L74" s="627">
        <f t="shared" ref="L74:L75" si="59">J74-K74</f>
        <v>0</v>
      </c>
      <c r="M74" s="624"/>
      <c r="N74" s="630"/>
      <c r="O74" s="627">
        <f t="shared" ref="O74:O75" si="60">M74-N74</f>
        <v>0</v>
      </c>
      <c r="P74" s="624"/>
      <c r="Q74" s="630"/>
      <c r="R74" s="627">
        <f t="shared" ref="R74:R75" si="61">P74-Q74</f>
        <v>0</v>
      </c>
      <c r="S74" s="624"/>
      <c r="T74" s="630"/>
      <c r="U74" s="627">
        <f t="shared" ref="U74:U75" si="62">S74-T74</f>
        <v>0</v>
      </c>
      <c r="V74" s="624"/>
      <c r="W74" s="630"/>
      <c r="X74" s="627">
        <f t="shared" ref="X74:X75" si="63">V74-W74</f>
        <v>0</v>
      </c>
      <c r="Y74" s="628"/>
    </row>
    <row r="75" spans="1:25" s="613" customFormat="1" ht="12" customHeight="1" outlineLevel="1" x14ac:dyDescent="0.15">
      <c r="A75" s="1086">
        <v>606</v>
      </c>
      <c r="B75" s="625" t="s">
        <v>375</v>
      </c>
      <c r="C75" s="1181" t="s">
        <v>781</v>
      </c>
      <c r="D75" s="629">
        <f t="shared" si="56"/>
        <v>1000</v>
      </c>
      <c r="E75" s="626">
        <f t="shared" si="0"/>
        <v>0</v>
      </c>
      <c r="F75" s="627">
        <f t="shared" si="57"/>
        <v>-1000</v>
      </c>
      <c r="G75" s="624"/>
      <c r="H75" s="630">
        <v>1000</v>
      </c>
      <c r="I75" s="627">
        <f t="shared" si="58"/>
        <v>-1000</v>
      </c>
      <c r="J75" s="624"/>
      <c r="K75" s="630"/>
      <c r="L75" s="627">
        <f t="shared" si="59"/>
        <v>0</v>
      </c>
      <c r="M75" s="624"/>
      <c r="N75" s="630"/>
      <c r="O75" s="627">
        <f t="shared" si="60"/>
        <v>0</v>
      </c>
      <c r="P75" s="624"/>
      <c r="Q75" s="630"/>
      <c r="R75" s="627">
        <f t="shared" si="61"/>
        <v>0</v>
      </c>
      <c r="S75" s="624"/>
      <c r="T75" s="630"/>
      <c r="U75" s="627">
        <f t="shared" si="62"/>
        <v>0</v>
      </c>
      <c r="V75" s="624"/>
      <c r="W75" s="630"/>
      <c r="X75" s="627">
        <f t="shared" si="63"/>
        <v>0</v>
      </c>
      <c r="Y75" s="628"/>
    </row>
    <row r="76" spans="1:25" ht="5.25" customHeight="1" outlineLevel="1" x14ac:dyDescent="0.15">
      <c r="A76" s="1085"/>
      <c r="B76" s="67"/>
      <c r="C76" s="1180"/>
      <c r="D76" s="85"/>
      <c r="E76" s="160"/>
      <c r="F76" s="42"/>
      <c r="G76" s="502"/>
      <c r="H76" s="551"/>
      <c r="I76" s="42"/>
      <c r="J76" s="502"/>
      <c r="K76" s="551"/>
      <c r="L76" s="42"/>
      <c r="M76" s="502"/>
      <c r="N76" s="551"/>
      <c r="O76" s="42"/>
      <c r="P76" s="502"/>
      <c r="Q76" s="551"/>
      <c r="R76" s="42"/>
      <c r="S76" s="502"/>
      <c r="T76" s="551"/>
      <c r="U76" s="42"/>
      <c r="V76" s="502"/>
      <c r="W76" s="551"/>
      <c r="X76" s="42"/>
      <c r="Y76" s="327"/>
    </row>
    <row r="77" spans="1:25" ht="12" customHeight="1" outlineLevel="1" x14ac:dyDescent="0.15">
      <c r="A77" s="1340" t="s">
        <v>18</v>
      </c>
      <c r="B77" s="1341"/>
      <c r="C77" s="1179"/>
      <c r="D77" s="63">
        <f>SUM(D79:D82)</f>
        <v>1000</v>
      </c>
      <c r="E77" s="64">
        <f t="shared" ref="E77:E112" si="64">SUM(G77,J77,M77,P77,S77,V77)</f>
        <v>0</v>
      </c>
      <c r="F77" s="65">
        <f t="shared" ref="F77:V77" si="65">SUM(F79:F82)</f>
        <v>-1000</v>
      </c>
      <c r="G77" s="66">
        <f t="shared" si="65"/>
        <v>0</v>
      </c>
      <c r="H77" s="75">
        <f t="shared" si="65"/>
        <v>1000</v>
      </c>
      <c r="I77" s="65">
        <f>G77-H77</f>
        <v>-1000</v>
      </c>
      <c r="J77" s="66">
        <f t="shared" si="65"/>
        <v>0</v>
      </c>
      <c r="K77" s="75">
        <v>0</v>
      </c>
      <c r="L77" s="65">
        <f>J77-K77</f>
        <v>0</v>
      </c>
      <c r="M77" s="66">
        <f t="shared" si="65"/>
        <v>0</v>
      </c>
      <c r="N77" s="75"/>
      <c r="O77" s="65">
        <f>M77-N77</f>
        <v>0</v>
      </c>
      <c r="P77" s="66">
        <f t="shared" si="65"/>
        <v>0</v>
      </c>
      <c r="Q77" s="75">
        <f>SUM(Q79:Q82)</f>
        <v>0</v>
      </c>
      <c r="R77" s="65">
        <f>P77-Q77</f>
        <v>0</v>
      </c>
      <c r="S77" s="66">
        <f t="shared" si="65"/>
        <v>0</v>
      </c>
      <c r="T77" s="75">
        <f>SUM(T79:T82)</f>
        <v>0</v>
      </c>
      <c r="U77" s="65">
        <f>S77-T77</f>
        <v>0</v>
      </c>
      <c r="V77" s="66">
        <f t="shared" si="65"/>
        <v>0</v>
      </c>
      <c r="W77" s="75">
        <f>SUM(W79:W82)</f>
        <v>0</v>
      </c>
      <c r="X77" s="65">
        <f>V77-W77</f>
        <v>0</v>
      </c>
      <c r="Y77" s="327"/>
    </row>
    <row r="78" spans="1:25" ht="5.25" customHeight="1" outlineLevel="1" x14ac:dyDescent="0.15">
      <c r="A78" s="1088"/>
      <c r="B78" s="76"/>
      <c r="C78" s="1183"/>
      <c r="D78" s="77"/>
      <c r="E78" s="158"/>
      <c r="F78" s="78"/>
      <c r="G78" s="137"/>
      <c r="H78" s="546"/>
      <c r="I78" s="78"/>
      <c r="J78" s="137"/>
      <c r="K78" s="546"/>
      <c r="L78" s="78"/>
      <c r="M78" s="137"/>
      <c r="N78" s="546"/>
      <c r="O78" s="78"/>
      <c r="P78" s="137"/>
      <c r="Q78" s="546"/>
      <c r="R78" s="78"/>
      <c r="S78" s="137"/>
      <c r="T78" s="546"/>
      <c r="U78" s="78"/>
      <c r="V78" s="137"/>
      <c r="W78" s="546"/>
      <c r="X78" s="78"/>
      <c r="Y78" s="327"/>
    </row>
    <row r="79" spans="1:25" s="613" customFormat="1" ht="12" customHeight="1" outlineLevel="1" x14ac:dyDescent="0.15">
      <c r="A79" s="1089">
        <v>627</v>
      </c>
      <c r="B79" s="631" t="s">
        <v>114</v>
      </c>
      <c r="C79" s="1184" t="s">
        <v>782</v>
      </c>
      <c r="D79" s="632">
        <f t="shared" ref="D79:D82" si="66">SUM(H79,K79,N79,Q79,T79,W79)</f>
        <v>250</v>
      </c>
      <c r="E79" s="626">
        <f t="shared" si="64"/>
        <v>0</v>
      </c>
      <c r="F79" s="627">
        <f t="shared" ref="F79:F82" si="67">E79-D79</f>
        <v>-250</v>
      </c>
      <c r="G79" s="624"/>
      <c r="H79" s="633">
        <v>250</v>
      </c>
      <c r="I79" s="627">
        <f t="shared" ref="I79:I82" si="68">G79-H79</f>
        <v>-250</v>
      </c>
      <c r="J79" s="1030"/>
      <c r="K79" s="1031"/>
      <c r="L79" s="1032">
        <f t="shared" ref="L79:L82" si="69">J79-K79</f>
        <v>0</v>
      </c>
      <c r="M79" s="1030"/>
      <c r="N79" s="1031"/>
      <c r="O79" s="1032">
        <f t="shared" ref="O79:O82" si="70">M79-N79</f>
        <v>0</v>
      </c>
      <c r="P79" s="1030"/>
      <c r="Q79" s="1031"/>
      <c r="R79" s="1032">
        <f t="shared" ref="R79:R82" si="71">P79-Q79</f>
        <v>0</v>
      </c>
      <c r="S79" s="1030"/>
      <c r="T79" s="1031"/>
      <c r="U79" s="1032">
        <f t="shared" ref="U79:U82" si="72">S79-T79</f>
        <v>0</v>
      </c>
      <c r="V79" s="1030"/>
      <c r="W79" s="1031"/>
      <c r="X79" s="1032">
        <f t="shared" ref="X79:X82" si="73">V79-W79</f>
        <v>0</v>
      </c>
      <c r="Y79" s="628"/>
    </row>
    <row r="80" spans="1:25" s="613" customFormat="1" ht="12" customHeight="1" outlineLevel="1" x14ac:dyDescent="0.15">
      <c r="A80" s="1089">
        <v>6279</v>
      </c>
      <c r="B80" s="631" t="s">
        <v>115</v>
      </c>
      <c r="C80" s="1184" t="s">
        <v>782</v>
      </c>
      <c r="D80" s="632">
        <f t="shared" si="66"/>
        <v>250</v>
      </c>
      <c r="E80" s="626">
        <f t="shared" si="64"/>
        <v>0</v>
      </c>
      <c r="F80" s="627">
        <f t="shared" si="67"/>
        <v>-250</v>
      </c>
      <c r="G80" s="624"/>
      <c r="H80" s="633">
        <v>250</v>
      </c>
      <c r="I80" s="627">
        <f t="shared" si="68"/>
        <v>-250</v>
      </c>
      <c r="J80" s="1030"/>
      <c r="K80" s="1031"/>
      <c r="L80" s="1032">
        <f t="shared" si="69"/>
        <v>0</v>
      </c>
      <c r="M80" s="1030"/>
      <c r="N80" s="1031"/>
      <c r="O80" s="1032">
        <f t="shared" si="70"/>
        <v>0</v>
      </c>
      <c r="P80" s="1030"/>
      <c r="Q80" s="1031"/>
      <c r="R80" s="1032">
        <f t="shared" si="71"/>
        <v>0</v>
      </c>
      <c r="S80" s="1030"/>
      <c r="T80" s="1031"/>
      <c r="U80" s="1032">
        <f t="shared" si="72"/>
        <v>0</v>
      </c>
      <c r="V80" s="1030"/>
      <c r="W80" s="1031"/>
      <c r="X80" s="1032">
        <f t="shared" si="73"/>
        <v>0</v>
      </c>
      <c r="Y80" s="628"/>
    </row>
    <row r="81" spans="1:25" s="613" customFormat="1" ht="12" customHeight="1" outlineLevel="1" x14ac:dyDescent="0.15">
      <c r="A81" s="1089">
        <v>62791</v>
      </c>
      <c r="B81" s="631" t="s">
        <v>116</v>
      </c>
      <c r="C81" s="1184" t="s">
        <v>782</v>
      </c>
      <c r="D81" s="632">
        <f t="shared" si="66"/>
        <v>250</v>
      </c>
      <c r="E81" s="626">
        <f t="shared" si="64"/>
        <v>0</v>
      </c>
      <c r="F81" s="627">
        <f t="shared" si="67"/>
        <v>-250</v>
      </c>
      <c r="G81" s="624"/>
      <c r="H81" s="633">
        <v>250</v>
      </c>
      <c r="I81" s="627">
        <f t="shared" si="68"/>
        <v>-250</v>
      </c>
      <c r="J81" s="1030"/>
      <c r="K81" s="1031"/>
      <c r="L81" s="1032">
        <f t="shared" si="69"/>
        <v>0</v>
      </c>
      <c r="M81" s="1030"/>
      <c r="N81" s="1031"/>
      <c r="O81" s="1032">
        <f t="shared" si="70"/>
        <v>0</v>
      </c>
      <c r="P81" s="1030"/>
      <c r="Q81" s="1031"/>
      <c r="R81" s="1032">
        <f t="shared" si="71"/>
        <v>0</v>
      </c>
      <c r="S81" s="1030"/>
      <c r="T81" s="1031"/>
      <c r="U81" s="1032">
        <f t="shared" si="72"/>
        <v>0</v>
      </c>
      <c r="V81" s="1030"/>
      <c r="W81" s="1031"/>
      <c r="X81" s="1032">
        <f t="shared" si="73"/>
        <v>0</v>
      </c>
      <c r="Y81" s="628"/>
    </row>
    <row r="82" spans="1:25" s="613" customFormat="1" ht="12" customHeight="1" outlineLevel="1" x14ac:dyDescent="0.15">
      <c r="A82" s="1089">
        <v>6611</v>
      </c>
      <c r="B82" s="631" t="s">
        <v>117</v>
      </c>
      <c r="C82" s="1184" t="s">
        <v>782</v>
      </c>
      <c r="D82" s="632">
        <f t="shared" si="66"/>
        <v>250</v>
      </c>
      <c r="E82" s="626">
        <f t="shared" si="64"/>
        <v>0</v>
      </c>
      <c r="F82" s="627">
        <f t="shared" si="67"/>
        <v>-250</v>
      </c>
      <c r="G82" s="624"/>
      <c r="H82" s="633">
        <v>250</v>
      </c>
      <c r="I82" s="627">
        <f t="shared" si="68"/>
        <v>-250</v>
      </c>
      <c r="J82" s="1030"/>
      <c r="K82" s="1031"/>
      <c r="L82" s="1032">
        <f t="shared" si="69"/>
        <v>0</v>
      </c>
      <c r="M82" s="1030"/>
      <c r="N82" s="1031"/>
      <c r="O82" s="1032">
        <f t="shared" si="70"/>
        <v>0</v>
      </c>
      <c r="P82" s="1030"/>
      <c r="Q82" s="1031"/>
      <c r="R82" s="1032">
        <f t="shared" si="71"/>
        <v>0</v>
      </c>
      <c r="S82" s="1030"/>
      <c r="T82" s="1031"/>
      <c r="U82" s="1032">
        <f t="shared" si="72"/>
        <v>0</v>
      </c>
      <c r="V82" s="1030"/>
      <c r="W82" s="1031"/>
      <c r="X82" s="1032">
        <f t="shared" si="73"/>
        <v>0</v>
      </c>
      <c r="Y82" s="628"/>
    </row>
    <row r="83" spans="1:25" ht="5.25" customHeight="1" outlineLevel="1" x14ac:dyDescent="0.15">
      <c r="A83" s="1092"/>
      <c r="B83" s="86"/>
      <c r="C83" s="1187"/>
      <c r="D83" s="82"/>
      <c r="E83" s="159"/>
      <c r="F83" s="71"/>
      <c r="G83" s="497"/>
      <c r="H83" s="548"/>
      <c r="I83" s="71"/>
      <c r="J83" s="497"/>
      <c r="K83" s="548"/>
      <c r="L83" s="71"/>
      <c r="M83" s="497"/>
      <c r="N83" s="548"/>
      <c r="O83" s="71"/>
      <c r="P83" s="497"/>
      <c r="Q83" s="548"/>
      <c r="R83" s="71"/>
      <c r="S83" s="497"/>
      <c r="T83" s="548"/>
      <c r="U83" s="71"/>
      <c r="V83" s="497"/>
      <c r="W83" s="548"/>
      <c r="X83" s="71"/>
      <c r="Y83" s="327"/>
    </row>
    <row r="84" spans="1:25" ht="12" customHeight="1" outlineLevel="1" x14ac:dyDescent="0.15">
      <c r="A84" s="1340" t="s">
        <v>19</v>
      </c>
      <c r="B84" s="1341"/>
      <c r="C84" s="1179"/>
      <c r="D84" s="63">
        <f>SUM(D86)</f>
        <v>0</v>
      </c>
      <c r="E84" s="64">
        <f t="shared" si="64"/>
        <v>0</v>
      </c>
      <c r="F84" s="65">
        <f t="shared" ref="F84:V84" si="74">SUM(F86)</f>
        <v>0</v>
      </c>
      <c r="G84" s="66">
        <f t="shared" si="74"/>
        <v>0</v>
      </c>
      <c r="H84" s="75">
        <f t="shared" si="74"/>
        <v>0</v>
      </c>
      <c r="I84" s="65">
        <f>G84-H84</f>
        <v>0</v>
      </c>
      <c r="J84" s="66">
        <f t="shared" si="74"/>
        <v>0</v>
      </c>
      <c r="K84" s="75">
        <v>0</v>
      </c>
      <c r="L84" s="65">
        <f>J84-K84</f>
        <v>0</v>
      </c>
      <c r="M84" s="66">
        <f t="shared" si="74"/>
        <v>0</v>
      </c>
      <c r="N84" s="75"/>
      <c r="O84" s="65">
        <f>M84-N84</f>
        <v>0</v>
      </c>
      <c r="P84" s="66">
        <f t="shared" si="74"/>
        <v>0</v>
      </c>
      <c r="Q84" s="75">
        <f>SUM(Q86)</f>
        <v>0</v>
      </c>
      <c r="R84" s="65">
        <f>P84-Q84</f>
        <v>0</v>
      </c>
      <c r="S84" s="66">
        <f t="shared" si="74"/>
        <v>0</v>
      </c>
      <c r="T84" s="75">
        <f>SUM(T86)</f>
        <v>0</v>
      </c>
      <c r="U84" s="65">
        <f>S84-T84</f>
        <v>0</v>
      </c>
      <c r="V84" s="66">
        <f t="shared" si="74"/>
        <v>0</v>
      </c>
      <c r="W84" s="75">
        <f>SUM(W86)</f>
        <v>0</v>
      </c>
      <c r="X84" s="65">
        <f>V84-W84</f>
        <v>0</v>
      </c>
      <c r="Y84" s="327"/>
    </row>
    <row r="85" spans="1:25" ht="5.25" customHeight="1" outlineLevel="1" x14ac:dyDescent="0.15">
      <c r="A85" s="1092"/>
      <c r="B85" s="86"/>
      <c r="C85" s="1187"/>
      <c r="D85" s="84"/>
      <c r="E85" s="159"/>
      <c r="F85" s="43"/>
      <c r="G85" s="501"/>
      <c r="H85" s="549"/>
      <c r="I85" s="43"/>
      <c r="J85" s="501"/>
      <c r="K85" s="549"/>
      <c r="L85" s="43"/>
      <c r="M85" s="501"/>
      <c r="N85" s="549"/>
      <c r="O85" s="43"/>
      <c r="P85" s="501"/>
      <c r="Q85" s="549"/>
      <c r="R85" s="43"/>
      <c r="S85" s="501"/>
      <c r="T85" s="549"/>
      <c r="U85" s="43"/>
      <c r="V85" s="501"/>
      <c r="W85" s="549"/>
      <c r="X85" s="43"/>
      <c r="Y85" s="327"/>
    </row>
    <row r="86" spans="1:25" s="613" customFormat="1" ht="12" customHeight="1" outlineLevel="1" x14ac:dyDescent="0.15">
      <c r="A86" s="1093"/>
      <c r="B86" s="643"/>
      <c r="C86" s="1181" t="s">
        <v>827</v>
      </c>
      <c r="D86" s="629">
        <f>SUM(H86,K86,N86,Q86,T86,W86)</f>
        <v>0</v>
      </c>
      <c r="E86" s="626">
        <f t="shared" si="64"/>
        <v>0</v>
      </c>
      <c r="F86" s="627">
        <f>E86-D86</f>
        <v>0</v>
      </c>
      <c r="G86" s="624"/>
      <c r="H86" s="630"/>
      <c r="I86" s="627">
        <f>G86-H86</f>
        <v>0</v>
      </c>
      <c r="J86" s="1030"/>
      <c r="K86" s="1036"/>
      <c r="L86" s="1032">
        <f>J86-K86</f>
        <v>0</v>
      </c>
      <c r="M86" s="1030"/>
      <c r="N86" s="1036"/>
      <c r="O86" s="1032">
        <f>M86-N86</f>
        <v>0</v>
      </c>
      <c r="P86" s="1030"/>
      <c r="Q86" s="1036"/>
      <c r="R86" s="1032">
        <f>P86-Q86</f>
        <v>0</v>
      </c>
      <c r="S86" s="1030"/>
      <c r="T86" s="1036"/>
      <c r="U86" s="1032">
        <f>S86-T86</f>
        <v>0</v>
      </c>
      <c r="V86" s="1030"/>
      <c r="W86" s="1036"/>
      <c r="X86" s="1032">
        <f>V86-W86</f>
        <v>0</v>
      </c>
      <c r="Y86" s="628"/>
    </row>
    <row r="87" spans="1:25" ht="5.25" customHeight="1" outlineLevel="1" x14ac:dyDescent="0.15">
      <c r="A87" s="1094"/>
      <c r="B87" s="87"/>
      <c r="C87" s="1189"/>
      <c r="D87" s="85"/>
      <c r="E87" s="160"/>
      <c r="F87" s="42"/>
      <c r="G87" s="502"/>
      <c r="H87" s="551"/>
      <c r="I87" s="42"/>
      <c r="J87" s="502"/>
      <c r="K87" s="551"/>
      <c r="L87" s="42"/>
      <c r="M87" s="502"/>
      <c r="N87" s="551"/>
      <c r="O87" s="42"/>
      <c r="P87" s="502"/>
      <c r="Q87" s="551"/>
      <c r="R87" s="42"/>
      <c r="S87" s="502"/>
      <c r="T87" s="551"/>
      <c r="U87" s="42"/>
      <c r="V87" s="502"/>
      <c r="W87" s="551"/>
      <c r="X87" s="42"/>
      <c r="Y87" s="327"/>
    </row>
    <row r="88" spans="1:25" ht="12" customHeight="1" outlineLevel="1" x14ac:dyDescent="0.15">
      <c r="A88" s="1340" t="s">
        <v>24</v>
      </c>
      <c r="B88" s="1341"/>
      <c r="C88" s="1179"/>
      <c r="D88" s="63">
        <f>SUM(D90:D91)</f>
        <v>3400</v>
      </c>
      <c r="E88" s="64">
        <f t="shared" si="64"/>
        <v>0</v>
      </c>
      <c r="F88" s="65">
        <f t="shared" ref="F88:V88" si="75">SUM(F90:F91)</f>
        <v>-3400</v>
      </c>
      <c r="G88" s="66">
        <f t="shared" si="75"/>
        <v>0</v>
      </c>
      <c r="H88" s="75">
        <f t="shared" si="75"/>
        <v>3400</v>
      </c>
      <c r="I88" s="65">
        <f>G88-H88</f>
        <v>-3400</v>
      </c>
      <c r="J88" s="66">
        <f t="shared" si="75"/>
        <v>0</v>
      </c>
      <c r="K88" s="75">
        <v>0</v>
      </c>
      <c r="L88" s="65">
        <f>J88-K88</f>
        <v>0</v>
      </c>
      <c r="M88" s="66">
        <f t="shared" si="75"/>
        <v>0</v>
      </c>
      <c r="N88" s="75"/>
      <c r="O88" s="65">
        <f>M88-N88</f>
        <v>0</v>
      </c>
      <c r="P88" s="66">
        <f t="shared" si="75"/>
        <v>0</v>
      </c>
      <c r="Q88" s="75">
        <f>SUM(Q90:Q91)</f>
        <v>0</v>
      </c>
      <c r="R88" s="65">
        <f>P88-Q88</f>
        <v>0</v>
      </c>
      <c r="S88" s="66">
        <f t="shared" si="75"/>
        <v>0</v>
      </c>
      <c r="T88" s="75">
        <f>SUM(T90:T91)</f>
        <v>0</v>
      </c>
      <c r="U88" s="65">
        <f>S88-T88</f>
        <v>0</v>
      </c>
      <c r="V88" s="66">
        <f t="shared" si="75"/>
        <v>0</v>
      </c>
      <c r="W88" s="75">
        <f>SUM(W90:W91)</f>
        <v>0</v>
      </c>
      <c r="X88" s="65">
        <f>V88-W88</f>
        <v>0</v>
      </c>
      <c r="Y88" s="327"/>
    </row>
    <row r="89" spans="1:25" s="7" customFormat="1" ht="5.25" customHeight="1" outlineLevel="1" x14ac:dyDescent="0.15">
      <c r="A89" s="1090"/>
      <c r="B89" s="80"/>
      <c r="C89" s="1185"/>
      <c r="D89" s="82"/>
      <c r="E89" s="156"/>
      <c r="F89" s="83"/>
      <c r="G89" s="499"/>
      <c r="H89" s="548"/>
      <c r="I89" s="83"/>
      <c r="J89" s="499"/>
      <c r="K89" s="548"/>
      <c r="L89" s="83"/>
      <c r="M89" s="499"/>
      <c r="N89" s="548"/>
      <c r="O89" s="83"/>
      <c r="P89" s="499"/>
      <c r="Q89" s="548"/>
      <c r="R89" s="83"/>
      <c r="S89" s="499"/>
      <c r="T89" s="548"/>
      <c r="U89" s="83"/>
      <c r="V89" s="499"/>
      <c r="W89" s="548"/>
      <c r="X89" s="83"/>
      <c r="Y89" s="328"/>
    </row>
    <row r="90" spans="1:25" s="642" customFormat="1" ht="12" customHeight="1" outlineLevel="1" x14ac:dyDescent="0.15">
      <c r="A90" s="1089">
        <v>6069</v>
      </c>
      <c r="B90" s="631" t="s">
        <v>120</v>
      </c>
      <c r="C90" s="1184" t="s">
        <v>828</v>
      </c>
      <c r="D90" s="632">
        <f t="shared" ref="D90:D91" si="76">SUM(H90,K90,N90,Q90,T90,W90)</f>
        <v>400</v>
      </c>
      <c r="E90" s="626">
        <f t="shared" si="64"/>
        <v>0</v>
      </c>
      <c r="F90" s="627">
        <f t="shared" ref="F90:F91" si="77">E90-D90</f>
        <v>-400</v>
      </c>
      <c r="G90" s="624">
        <f>Balance!C17</f>
        <v>0</v>
      </c>
      <c r="H90" s="633">
        <v>400</v>
      </c>
      <c r="I90" s="627">
        <f t="shared" ref="I90:I91" si="78">G90-H90</f>
        <v>-400</v>
      </c>
      <c r="J90" s="1030"/>
      <c r="K90" s="1031"/>
      <c r="L90" s="1032">
        <f t="shared" ref="L90:L91" si="79">J90-K90</f>
        <v>0</v>
      </c>
      <c r="M90" s="1030"/>
      <c r="N90" s="1031"/>
      <c r="O90" s="1032">
        <f t="shared" ref="O90:O91" si="80">M90-N90</f>
        <v>0</v>
      </c>
      <c r="P90" s="1030"/>
      <c r="Q90" s="1031"/>
      <c r="R90" s="1032">
        <f t="shared" ref="R90:R91" si="81">P90-Q90</f>
        <v>0</v>
      </c>
      <c r="S90" s="1030"/>
      <c r="T90" s="1031"/>
      <c r="U90" s="1032">
        <f t="shared" ref="U90:U91" si="82">S90-T90</f>
        <v>0</v>
      </c>
      <c r="V90" s="1030"/>
      <c r="W90" s="1031"/>
      <c r="X90" s="1032">
        <f t="shared" ref="X90:X91" si="83">V90-W90</f>
        <v>0</v>
      </c>
      <c r="Y90" s="641"/>
    </row>
    <row r="91" spans="1:25" s="642" customFormat="1" ht="12" customHeight="1" outlineLevel="1" x14ac:dyDescent="0.15">
      <c r="A91" s="1089">
        <v>6225</v>
      </c>
      <c r="B91" s="631" t="s">
        <v>121</v>
      </c>
      <c r="C91" s="1184" t="s">
        <v>829</v>
      </c>
      <c r="D91" s="632">
        <f t="shared" si="76"/>
        <v>3000</v>
      </c>
      <c r="E91" s="626">
        <f t="shared" si="64"/>
        <v>0</v>
      </c>
      <c r="F91" s="627">
        <f t="shared" si="77"/>
        <v>-3000</v>
      </c>
      <c r="G91" s="624"/>
      <c r="H91" s="633">
        <v>3000</v>
      </c>
      <c r="I91" s="627">
        <f t="shared" si="78"/>
        <v>-3000</v>
      </c>
      <c r="J91" s="1030"/>
      <c r="K91" s="1031"/>
      <c r="L91" s="1032">
        <f t="shared" si="79"/>
        <v>0</v>
      </c>
      <c r="M91" s="1030"/>
      <c r="N91" s="1031"/>
      <c r="O91" s="1032">
        <f t="shared" si="80"/>
        <v>0</v>
      </c>
      <c r="P91" s="1030"/>
      <c r="Q91" s="1031"/>
      <c r="R91" s="1032">
        <f t="shared" si="81"/>
        <v>0</v>
      </c>
      <c r="S91" s="1030"/>
      <c r="T91" s="1031"/>
      <c r="U91" s="1032">
        <f t="shared" si="82"/>
        <v>0</v>
      </c>
      <c r="V91" s="1030"/>
      <c r="W91" s="1031"/>
      <c r="X91" s="1032">
        <f t="shared" si="83"/>
        <v>0</v>
      </c>
      <c r="Y91" s="641"/>
    </row>
    <row r="92" spans="1:25" s="7" customFormat="1" ht="5.25" customHeight="1" outlineLevel="1" x14ac:dyDescent="0.15">
      <c r="A92" s="1090"/>
      <c r="B92" s="80"/>
      <c r="C92" s="1185"/>
      <c r="D92" s="82"/>
      <c r="E92" s="833"/>
      <c r="F92" s="83"/>
      <c r="G92" s="499"/>
      <c r="H92" s="548"/>
      <c r="I92" s="83"/>
      <c r="J92" s="499"/>
      <c r="K92" s="548"/>
      <c r="L92" s="83"/>
      <c r="M92" s="499"/>
      <c r="N92" s="548"/>
      <c r="O92" s="83"/>
      <c r="P92" s="499"/>
      <c r="Q92" s="548"/>
      <c r="R92" s="83"/>
      <c r="S92" s="499"/>
      <c r="T92" s="548"/>
      <c r="U92" s="83"/>
      <c r="V92" s="499"/>
      <c r="W92" s="548"/>
      <c r="X92" s="83"/>
      <c r="Y92" s="328"/>
    </row>
    <row r="93" spans="1:25" ht="12" customHeight="1" outlineLevel="1" x14ac:dyDescent="0.15">
      <c r="A93" s="1340" t="s">
        <v>25</v>
      </c>
      <c r="B93" s="1341"/>
      <c r="C93" s="1179"/>
      <c r="D93" s="63">
        <f>SUM(D95)</f>
        <v>7500</v>
      </c>
      <c r="E93" s="64">
        <f t="shared" si="64"/>
        <v>0</v>
      </c>
      <c r="F93" s="65">
        <f t="shared" ref="F93:V93" si="84">SUM(F95)</f>
        <v>-7500</v>
      </c>
      <c r="G93" s="66">
        <f t="shared" si="84"/>
        <v>0</v>
      </c>
      <c r="H93" s="75">
        <f t="shared" si="84"/>
        <v>7500</v>
      </c>
      <c r="I93" s="65">
        <f>G93-H93</f>
        <v>-7500</v>
      </c>
      <c r="J93" s="66">
        <f t="shared" si="84"/>
        <v>0</v>
      </c>
      <c r="K93" s="75">
        <v>0</v>
      </c>
      <c r="L93" s="65">
        <f>J93-K93</f>
        <v>0</v>
      </c>
      <c r="M93" s="66">
        <f t="shared" si="84"/>
        <v>0</v>
      </c>
      <c r="N93" s="75"/>
      <c r="O93" s="65">
        <f>M93-N93</f>
        <v>0</v>
      </c>
      <c r="P93" s="66">
        <f t="shared" si="84"/>
        <v>0</v>
      </c>
      <c r="Q93" s="75">
        <f>SUM(Q95)</f>
        <v>0</v>
      </c>
      <c r="R93" s="65">
        <f>P93-Q93</f>
        <v>0</v>
      </c>
      <c r="S93" s="66">
        <f t="shared" si="84"/>
        <v>0</v>
      </c>
      <c r="T93" s="75">
        <f>SUM(T95)</f>
        <v>0</v>
      </c>
      <c r="U93" s="65">
        <f>S93-T93</f>
        <v>0</v>
      </c>
      <c r="V93" s="66">
        <f t="shared" si="84"/>
        <v>0</v>
      </c>
      <c r="W93" s="75">
        <f>SUM(W95)</f>
        <v>0</v>
      </c>
      <c r="X93" s="65">
        <f>V93-W93</f>
        <v>0</v>
      </c>
      <c r="Y93" s="327"/>
    </row>
    <row r="94" spans="1:25" s="9" customFormat="1" ht="5.25" customHeight="1" outlineLevel="1" x14ac:dyDescent="0.15">
      <c r="A94" s="1092"/>
      <c r="B94" s="88"/>
      <c r="C94" s="1190"/>
      <c r="D94" s="89"/>
      <c r="E94" s="161"/>
      <c r="F94" s="90"/>
      <c r="G94" s="503"/>
      <c r="H94" s="552"/>
      <c r="I94" s="90"/>
      <c r="J94" s="503"/>
      <c r="K94" s="552"/>
      <c r="L94" s="90"/>
      <c r="M94" s="503"/>
      <c r="N94" s="552"/>
      <c r="O94" s="90"/>
      <c r="P94" s="503"/>
      <c r="Q94" s="552"/>
      <c r="R94" s="90"/>
      <c r="S94" s="503"/>
      <c r="T94" s="552"/>
      <c r="U94" s="90"/>
      <c r="V94" s="503"/>
      <c r="W94" s="552"/>
      <c r="X94" s="90"/>
      <c r="Y94" s="330"/>
    </row>
    <row r="95" spans="1:25" s="647" customFormat="1" ht="12" customHeight="1" outlineLevel="1" x14ac:dyDescent="0.15">
      <c r="A95" s="1089">
        <v>6221</v>
      </c>
      <c r="B95" s="631" t="s">
        <v>122</v>
      </c>
      <c r="C95" s="1184" t="s">
        <v>830</v>
      </c>
      <c r="D95" s="644">
        <f>SUM(H95,K95,N95,Q95,T95,W95)</f>
        <v>7500</v>
      </c>
      <c r="E95" s="626">
        <f t="shared" si="64"/>
        <v>0</v>
      </c>
      <c r="F95" s="848">
        <f>E95-D95</f>
        <v>-7500</v>
      </c>
      <c r="G95" s="624">
        <f>Balance!C34</f>
        <v>0</v>
      </c>
      <c r="H95" s="645">
        <v>7500</v>
      </c>
      <c r="I95" s="627">
        <f>G95-H95</f>
        <v>-7500</v>
      </c>
      <c r="J95" s="1030"/>
      <c r="K95" s="1038"/>
      <c r="L95" s="1032">
        <f>J95-K95</f>
        <v>0</v>
      </c>
      <c r="M95" s="1030"/>
      <c r="N95" s="1038"/>
      <c r="O95" s="1032">
        <f>M95-N95</f>
        <v>0</v>
      </c>
      <c r="P95" s="1030"/>
      <c r="Q95" s="1038"/>
      <c r="R95" s="1032">
        <f>P95-Q95</f>
        <v>0</v>
      </c>
      <c r="S95" s="1030"/>
      <c r="T95" s="1038"/>
      <c r="U95" s="1032">
        <f>S95-T95</f>
        <v>0</v>
      </c>
      <c r="V95" s="1030"/>
      <c r="W95" s="1038"/>
      <c r="X95" s="1032">
        <f>V95-W95</f>
        <v>0</v>
      </c>
      <c r="Y95" s="646"/>
    </row>
    <row r="96" spans="1:25" s="9" customFormat="1" ht="5.25" customHeight="1" outlineLevel="1" x14ac:dyDescent="0.15">
      <c r="A96" s="1092"/>
      <c r="B96" s="88"/>
      <c r="C96" s="1190"/>
      <c r="D96" s="89"/>
      <c r="E96" s="161"/>
      <c r="F96" s="90"/>
      <c r="G96" s="503"/>
      <c r="H96" s="552"/>
      <c r="I96" s="90"/>
      <c r="J96" s="503"/>
      <c r="K96" s="552"/>
      <c r="L96" s="90"/>
      <c r="M96" s="503"/>
      <c r="N96" s="552"/>
      <c r="O96" s="90"/>
      <c r="P96" s="503"/>
      <c r="Q96" s="552"/>
      <c r="R96" s="90"/>
      <c r="S96" s="503"/>
      <c r="T96" s="552"/>
      <c r="U96" s="90"/>
      <c r="V96" s="503"/>
      <c r="W96" s="552"/>
      <c r="X96" s="90"/>
      <c r="Y96" s="330"/>
    </row>
    <row r="97" spans="1:25" ht="12" customHeight="1" outlineLevel="1" x14ac:dyDescent="0.15">
      <c r="A97" s="1340" t="s">
        <v>26</v>
      </c>
      <c r="B97" s="1341"/>
      <c r="C97" s="1179"/>
      <c r="D97" s="63">
        <f>SUM(D99+D100)</f>
        <v>2750</v>
      </c>
      <c r="E97" s="64">
        <f t="shared" si="64"/>
        <v>0</v>
      </c>
      <c r="F97" s="65">
        <f t="shared" ref="F97:V97" si="85">SUM(F99:F100)</f>
        <v>-2750</v>
      </c>
      <c r="G97" s="66">
        <f t="shared" si="85"/>
        <v>0</v>
      </c>
      <c r="H97" s="75">
        <f t="shared" ref="H97" si="86">SUM(H99:H100)</f>
        <v>2500</v>
      </c>
      <c r="I97" s="65">
        <f>G97-H97</f>
        <v>-2500</v>
      </c>
      <c r="J97" s="66">
        <f t="shared" si="85"/>
        <v>0</v>
      </c>
      <c r="K97" s="75">
        <v>0</v>
      </c>
      <c r="L97" s="65">
        <f>J97-K97</f>
        <v>0</v>
      </c>
      <c r="M97" s="66">
        <f t="shared" si="85"/>
        <v>0</v>
      </c>
      <c r="N97" s="75"/>
      <c r="O97" s="65">
        <f>M97-N97</f>
        <v>0</v>
      </c>
      <c r="P97" s="66">
        <f t="shared" si="85"/>
        <v>0</v>
      </c>
      <c r="Q97" s="75">
        <f>SUM(Q99+Q100)</f>
        <v>0</v>
      </c>
      <c r="R97" s="65">
        <f>P97-Q97</f>
        <v>0</v>
      </c>
      <c r="S97" s="66">
        <f t="shared" si="85"/>
        <v>0</v>
      </c>
      <c r="T97" s="75">
        <f>SUM(T99+T100)</f>
        <v>0</v>
      </c>
      <c r="U97" s="65">
        <f>S97-T97</f>
        <v>0</v>
      </c>
      <c r="V97" s="66">
        <f t="shared" si="85"/>
        <v>0</v>
      </c>
      <c r="W97" s="75">
        <f>SUM(W99+W100)</f>
        <v>0</v>
      </c>
      <c r="X97" s="65">
        <f>V97-W97</f>
        <v>0</v>
      </c>
      <c r="Y97" s="327"/>
    </row>
    <row r="98" spans="1:25" s="7" customFormat="1" ht="5.25" customHeight="1" outlineLevel="1" x14ac:dyDescent="0.15">
      <c r="A98" s="1090"/>
      <c r="B98" s="80"/>
      <c r="C98" s="1185"/>
      <c r="D98" s="82"/>
      <c r="E98" s="156"/>
      <c r="F98" s="83"/>
      <c r="G98" s="499"/>
      <c r="H98" s="548"/>
      <c r="I98" s="83"/>
      <c r="J98" s="499"/>
      <c r="K98" s="548"/>
      <c r="L98" s="83"/>
      <c r="M98" s="499"/>
      <c r="N98" s="548"/>
      <c r="O98" s="83"/>
      <c r="P98" s="499"/>
      <c r="Q98" s="548"/>
      <c r="R98" s="83"/>
      <c r="S98" s="499"/>
      <c r="T98" s="548"/>
      <c r="U98" s="83"/>
      <c r="V98" s="499"/>
      <c r="W98" s="548"/>
      <c r="X98" s="83"/>
      <c r="Y98" s="328"/>
    </row>
    <row r="99" spans="1:25" s="642" customFormat="1" ht="12" customHeight="1" outlineLevel="1" x14ac:dyDescent="0.15">
      <c r="A99" s="1089">
        <v>6222</v>
      </c>
      <c r="B99" s="631" t="s">
        <v>123</v>
      </c>
      <c r="C99" s="1184" t="s">
        <v>814</v>
      </c>
      <c r="D99" s="632">
        <f t="shared" ref="D99" si="87">SUM(H99,K99,N99,Q99,T99,W99)</f>
        <v>2500</v>
      </c>
      <c r="E99" s="626">
        <f t="shared" si="64"/>
        <v>0</v>
      </c>
      <c r="F99" s="627">
        <f t="shared" ref="F99:F100" si="88">E99-D99</f>
        <v>-2500</v>
      </c>
      <c r="G99" s="624">
        <f>Balance!C35</f>
        <v>0</v>
      </c>
      <c r="H99" s="633">
        <v>2500</v>
      </c>
      <c r="I99" s="627">
        <f t="shared" ref="I99:I100" si="89">G99-H99</f>
        <v>-2500</v>
      </c>
      <c r="J99" s="1030"/>
      <c r="K99" s="1031"/>
      <c r="L99" s="1032">
        <f t="shared" ref="L99:L100" si="90">J99-K99</f>
        <v>0</v>
      </c>
      <c r="M99" s="1030"/>
      <c r="N99" s="1031"/>
      <c r="O99" s="1032">
        <f t="shared" ref="O99:O100" si="91">M99-N99</f>
        <v>0</v>
      </c>
      <c r="P99" s="1030"/>
      <c r="Q99" s="1031"/>
      <c r="R99" s="1032">
        <f t="shared" ref="R99:R100" si="92">P99-Q99</f>
        <v>0</v>
      </c>
      <c r="S99" s="1030"/>
      <c r="T99" s="1031"/>
      <c r="U99" s="1032">
        <f t="shared" ref="U99:U100" si="93">S99-T99</f>
        <v>0</v>
      </c>
      <c r="V99" s="1030"/>
      <c r="W99" s="1031"/>
      <c r="X99" s="1032">
        <f t="shared" ref="X99:X100" si="94">V99-W99</f>
        <v>0</v>
      </c>
      <c r="Y99" s="641"/>
    </row>
    <row r="100" spans="1:25" s="642" customFormat="1" ht="12" customHeight="1" outlineLevel="1" x14ac:dyDescent="0.15">
      <c r="A100" s="1091"/>
      <c r="B100" s="631" t="s">
        <v>82</v>
      </c>
      <c r="C100" s="1184" t="s">
        <v>783</v>
      </c>
      <c r="D100" s="632">
        <v>250</v>
      </c>
      <c r="E100" s="626">
        <f t="shared" si="64"/>
        <v>0</v>
      </c>
      <c r="F100" s="627">
        <f t="shared" si="88"/>
        <v>-250</v>
      </c>
      <c r="G100" s="624"/>
      <c r="H100" s="633"/>
      <c r="I100" s="627">
        <f t="shared" si="89"/>
        <v>0</v>
      </c>
      <c r="J100" s="1030"/>
      <c r="K100" s="1031"/>
      <c r="L100" s="1032">
        <f t="shared" si="90"/>
        <v>0</v>
      </c>
      <c r="M100" s="1030"/>
      <c r="N100" s="1031"/>
      <c r="O100" s="1032">
        <f t="shared" si="91"/>
        <v>0</v>
      </c>
      <c r="P100" s="1030"/>
      <c r="Q100" s="1031"/>
      <c r="R100" s="1032">
        <f t="shared" si="92"/>
        <v>0</v>
      </c>
      <c r="S100" s="1030"/>
      <c r="T100" s="1031"/>
      <c r="U100" s="1032">
        <f t="shared" si="93"/>
        <v>0</v>
      </c>
      <c r="V100" s="1030"/>
      <c r="W100" s="1031"/>
      <c r="X100" s="1032">
        <f t="shared" si="94"/>
        <v>0</v>
      </c>
      <c r="Y100" s="641"/>
    </row>
    <row r="101" spans="1:25" s="7" customFormat="1" ht="5.25" customHeight="1" outlineLevel="1" x14ac:dyDescent="0.15">
      <c r="A101" s="1090"/>
      <c r="B101" s="80"/>
      <c r="C101" s="1185"/>
      <c r="D101" s="82"/>
      <c r="E101" s="156"/>
      <c r="F101" s="83"/>
      <c r="G101" s="499"/>
      <c r="H101" s="548"/>
      <c r="I101" s="83"/>
      <c r="J101" s="499"/>
      <c r="K101" s="548"/>
      <c r="L101" s="83"/>
      <c r="M101" s="499"/>
      <c r="N101" s="548"/>
      <c r="O101" s="83"/>
      <c r="P101" s="499"/>
      <c r="Q101" s="548"/>
      <c r="R101" s="83"/>
      <c r="S101" s="499"/>
      <c r="T101" s="548"/>
      <c r="U101" s="703"/>
      <c r="V101" s="499"/>
      <c r="W101" s="548"/>
      <c r="X101" s="83"/>
      <c r="Y101" s="328"/>
    </row>
    <row r="102" spans="1:25" ht="12" customHeight="1" outlineLevel="1" x14ac:dyDescent="0.15">
      <c r="A102" s="1340" t="s">
        <v>27</v>
      </c>
      <c r="B102" s="1341"/>
      <c r="C102" s="1179"/>
      <c r="D102" s="63">
        <f>SUM(D104)</f>
        <v>0</v>
      </c>
      <c r="E102" s="64">
        <f t="shared" si="64"/>
        <v>0</v>
      </c>
      <c r="F102" s="65">
        <f t="shared" ref="F102:V102" si="95">SUM(F104)</f>
        <v>0</v>
      </c>
      <c r="G102" s="66">
        <f t="shared" si="95"/>
        <v>0</v>
      </c>
      <c r="H102" s="75">
        <f t="shared" si="95"/>
        <v>0</v>
      </c>
      <c r="I102" s="65">
        <f>G102-H102</f>
        <v>0</v>
      </c>
      <c r="J102" s="66">
        <f t="shared" si="95"/>
        <v>0</v>
      </c>
      <c r="K102" s="75">
        <v>0</v>
      </c>
      <c r="L102" s="65">
        <f>J102-K102</f>
        <v>0</v>
      </c>
      <c r="M102" s="66">
        <f t="shared" si="95"/>
        <v>0</v>
      </c>
      <c r="N102" s="75"/>
      <c r="O102" s="65">
        <f>M102-N102</f>
        <v>0</v>
      </c>
      <c r="P102" s="66">
        <f t="shared" si="95"/>
        <v>0</v>
      </c>
      <c r="Q102" s="75">
        <f>SUM(Q104)</f>
        <v>0</v>
      </c>
      <c r="R102" s="65">
        <f>P102-Q102</f>
        <v>0</v>
      </c>
      <c r="S102" s="66">
        <f t="shared" si="95"/>
        <v>0</v>
      </c>
      <c r="T102" s="75">
        <f>SUM(T104)</f>
        <v>0</v>
      </c>
      <c r="U102" s="65">
        <f>S102-T102</f>
        <v>0</v>
      </c>
      <c r="V102" s="66">
        <f t="shared" si="95"/>
        <v>0</v>
      </c>
      <c r="W102" s="75">
        <f>SUM(W104)</f>
        <v>0</v>
      </c>
      <c r="X102" s="65">
        <f>V102-W102</f>
        <v>0</v>
      </c>
      <c r="Y102" s="327"/>
    </row>
    <row r="103" spans="1:25" s="7" customFormat="1" ht="5.25" customHeight="1" outlineLevel="1" x14ac:dyDescent="0.15">
      <c r="A103" s="1095"/>
      <c r="B103" s="91"/>
      <c r="C103" s="1191"/>
      <c r="D103" s="92"/>
      <c r="E103" s="162"/>
      <c r="F103" s="93"/>
      <c r="G103" s="504"/>
      <c r="H103" s="553"/>
      <c r="I103" s="93"/>
      <c r="J103" s="504"/>
      <c r="K103" s="553"/>
      <c r="L103" s="93"/>
      <c r="M103" s="504"/>
      <c r="N103" s="553"/>
      <c r="O103" s="93"/>
      <c r="P103" s="504"/>
      <c r="Q103" s="553"/>
      <c r="R103" s="93"/>
      <c r="S103" s="504"/>
      <c r="T103" s="553"/>
      <c r="U103" s="93"/>
      <c r="V103" s="504"/>
      <c r="W103" s="553"/>
      <c r="X103" s="93"/>
      <c r="Y103" s="328"/>
    </row>
    <row r="104" spans="1:25" s="642" customFormat="1" ht="12" customHeight="1" outlineLevel="1" x14ac:dyDescent="0.15">
      <c r="A104" s="1096">
        <v>6226</v>
      </c>
      <c r="B104" s="649" t="s">
        <v>124</v>
      </c>
      <c r="C104" s="1192" t="s">
        <v>784</v>
      </c>
      <c r="D104" s="650">
        <f>SUM(H104,K104,N104,Q104,T104,W104)</f>
        <v>0</v>
      </c>
      <c r="E104" s="626">
        <f t="shared" si="64"/>
        <v>0</v>
      </c>
      <c r="F104" s="627">
        <f>E104-D104</f>
        <v>0</v>
      </c>
      <c r="G104" s="651">
        <f>Balance!C36</f>
        <v>0</v>
      </c>
      <c r="H104" s="652"/>
      <c r="I104" s="627">
        <f>G104-H104</f>
        <v>0</v>
      </c>
      <c r="J104" s="1039"/>
      <c r="K104" s="1040"/>
      <c r="L104" s="1032">
        <f>J104-K104</f>
        <v>0</v>
      </c>
      <c r="M104" s="1039"/>
      <c r="N104" s="1040"/>
      <c r="O104" s="1032">
        <f>M104-N104</f>
        <v>0</v>
      </c>
      <c r="P104" s="1039"/>
      <c r="Q104" s="1040"/>
      <c r="R104" s="1032">
        <f>P104-Q104</f>
        <v>0</v>
      </c>
      <c r="S104" s="1039"/>
      <c r="T104" s="1040"/>
      <c r="U104" s="1032">
        <f>S104-T104</f>
        <v>0</v>
      </c>
      <c r="V104" s="1039"/>
      <c r="W104" s="1040"/>
      <c r="X104" s="1032">
        <f>V104-W104</f>
        <v>0</v>
      </c>
      <c r="Y104" s="641"/>
    </row>
    <row r="105" spans="1:25" s="7" customFormat="1" ht="5.25" customHeight="1" outlineLevel="1" x14ac:dyDescent="0.15">
      <c r="A105" s="1095"/>
      <c r="B105" s="91"/>
      <c r="C105" s="1191"/>
      <c r="D105" s="92"/>
      <c r="E105" s="162"/>
      <c r="F105" s="93"/>
      <c r="G105" s="504"/>
      <c r="H105" s="553"/>
      <c r="I105" s="93"/>
      <c r="J105" s="504"/>
      <c r="K105" s="553"/>
      <c r="L105" s="93"/>
      <c r="M105" s="504"/>
      <c r="N105" s="553"/>
      <c r="O105" s="93"/>
      <c r="P105" s="504"/>
      <c r="Q105" s="553"/>
      <c r="R105" s="93"/>
      <c r="S105" s="504"/>
      <c r="T105" s="553"/>
      <c r="U105" s="93"/>
      <c r="V105" s="504"/>
      <c r="W105" s="553"/>
      <c r="X105" s="93"/>
      <c r="Y105" s="328"/>
    </row>
    <row r="106" spans="1:25" ht="12" customHeight="1" outlineLevel="1" x14ac:dyDescent="0.15">
      <c r="A106" s="1340" t="s">
        <v>28</v>
      </c>
      <c r="B106" s="1341"/>
      <c r="C106" s="1193"/>
      <c r="D106" s="94">
        <f>SUM(D108)</f>
        <v>0</v>
      </c>
      <c r="E106" s="64">
        <f t="shared" si="64"/>
        <v>0</v>
      </c>
      <c r="F106" s="95">
        <f t="shared" ref="F106:V106" si="96">SUM(F108)</f>
        <v>0</v>
      </c>
      <c r="G106" s="505">
        <f t="shared" si="96"/>
        <v>0</v>
      </c>
      <c r="H106" s="97">
        <f t="shared" si="96"/>
        <v>0</v>
      </c>
      <c r="I106" s="95">
        <f>G106-H106</f>
        <v>0</v>
      </c>
      <c r="J106" s="505">
        <f t="shared" si="96"/>
        <v>0</v>
      </c>
      <c r="K106" s="97">
        <v>0</v>
      </c>
      <c r="L106" s="95">
        <f>J106-K106</f>
        <v>0</v>
      </c>
      <c r="M106" s="505">
        <f t="shared" si="96"/>
        <v>0</v>
      </c>
      <c r="N106" s="97"/>
      <c r="O106" s="95">
        <f>M106-N106</f>
        <v>0</v>
      </c>
      <c r="P106" s="505">
        <f t="shared" si="96"/>
        <v>0</v>
      </c>
      <c r="Q106" s="97">
        <f>SUM(Q108)</f>
        <v>0</v>
      </c>
      <c r="R106" s="95">
        <f>P106-Q106</f>
        <v>0</v>
      </c>
      <c r="S106" s="505">
        <f t="shared" si="96"/>
        <v>0</v>
      </c>
      <c r="T106" s="97">
        <f>SUM(T108)</f>
        <v>0</v>
      </c>
      <c r="U106" s="95">
        <f>S106-T106</f>
        <v>0</v>
      </c>
      <c r="V106" s="505">
        <f t="shared" si="96"/>
        <v>0</v>
      </c>
      <c r="W106" s="97">
        <f>SUM(W108)</f>
        <v>0</v>
      </c>
      <c r="X106" s="95">
        <f>V106-W106</f>
        <v>0</v>
      </c>
      <c r="Y106" s="327"/>
    </row>
    <row r="107" spans="1:25" ht="5.25" customHeight="1" outlineLevel="1" x14ac:dyDescent="0.15">
      <c r="A107" s="1097"/>
      <c r="B107" s="98"/>
      <c r="C107" s="1194"/>
      <c r="D107" s="99"/>
      <c r="E107" s="163"/>
      <c r="F107" s="41"/>
      <c r="G107" s="506"/>
      <c r="H107" s="554"/>
      <c r="I107" s="41"/>
      <c r="J107" s="506"/>
      <c r="K107" s="554"/>
      <c r="L107" s="41"/>
      <c r="M107" s="506"/>
      <c r="N107" s="554"/>
      <c r="O107" s="41"/>
      <c r="P107" s="506"/>
      <c r="Q107" s="554"/>
      <c r="R107" s="41"/>
      <c r="S107" s="506"/>
      <c r="T107" s="554"/>
      <c r="U107" s="41"/>
      <c r="V107" s="506"/>
      <c r="W107" s="554"/>
      <c r="X107" s="41"/>
      <c r="Y107" s="327"/>
    </row>
    <row r="108" spans="1:25" s="613" customFormat="1" ht="12" customHeight="1" outlineLevel="1" x14ac:dyDescent="0.15">
      <c r="A108" s="1098"/>
      <c r="B108" s="654"/>
      <c r="C108" s="1195"/>
      <c r="D108" s="632">
        <f>SUM(H108,K108,N108,Q108,T108,W108)</f>
        <v>0</v>
      </c>
      <c r="E108" s="626">
        <f t="shared" si="64"/>
        <v>0</v>
      </c>
      <c r="F108" s="627">
        <f>E108-D108</f>
        <v>0</v>
      </c>
      <c r="G108" s="651"/>
      <c r="H108" s="633"/>
      <c r="I108" s="627">
        <f>G108-H108</f>
        <v>0</v>
      </c>
      <c r="J108" s="1039"/>
      <c r="K108" s="1031"/>
      <c r="L108" s="1032">
        <f>J108-K108</f>
        <v>0</v>
      </c>
      <c r="M108" s="1039"/>
      <c r="N108" s="1031"/>
      <c r="O108" s="1032">
        <f>M108-N108</f>
        <v>0</v>
      </c>
      <c r="P108" s="1039"/>
      <c r="Q108" s="1031"/>
      <c r="R108" s="1032">
        <f>P108-Q108</f>
        <v>0</v>
      </c>
      <c r="S108" s="1039"/>
      <c r="T108" s="1031"/>
      <c r="U108" s="1032">
        <f>S108-T108</f>
        <v>0</v>
      </c>
      <c r="V108" s="1039"/>
      <c r="W108" s="1031"/>
      <c r="X108" s="1032">
        <f>V108-W108</f>
        <v>0</v>
      </c>
      <c r="Y108" s="628"/>
    </row>
    <row r="109" spans="1:25" ht="4" customHeight="1" outlineLevel="1" x14ac:dyDescent="0.15">
      <c r="A109" s="1092"/>
      <c r="B109" s="86"/>
      <c r="C109" s="1187"/>
      <c r="D109" s="81"/>
      <c r="E109" s="156"/>
      <c r="F109" s="83"/>
      <c r="G109" s="499"/>
      <c r="H109" s="548"/>
      <c r="I109" s="83"/>
      <c r="J109" s="499"/>
      <c r="K109" s="548"/>
      <c r="L109" s="83"/>
      <c r="M109" s="499"/>
      <c r="N109" s="548"/>
      <c r="O109" s="83"/>
      <c r="P109" s="499"/>
      <c r="Q109" s="548"/>
      <c r="R109" s="83"/>
      <c r="S109" s="499"/>
      <c r="T109" s="548"/>
      <c r="U109" s="83"/>
      <c r="V109" s="499"/>
      <c r="W109" s="548"/>
      <c r="X109" s="83"/>
      <c r="Y109" s="327"/>
    </row>
    <row r="110" spans="1:25" ht="12" customHeight="1" outlineLevel="1" x14ac:dyDescent="0.15">
      <c r="A110" s="1340" t="s">
        <v>88</v>
      </c>
      <c r="B110" s="1341"/>
      <c r="C110" s="1193"/>
      <c r="D110" s="94">
        <f>SUM(D112)</f>
        <v>0</v>
      </c>
      <c r="E110" s="64">
        <f t="shared" si="64"/>
        <v>0</v>
      </c>
      <c r="F110" s="95">
        <f t="shared" ref="F110:V110" si="97">SUM(F112)</f>
        <v>0</v>
      </c>
      <c r="G110" s="505">
        <f>SUM(G112:G114)</f>
        <v>0</v>
      </c>
      <c r="H110" s="97">
        <f t="shared" ref="H110" si="98">SUM(H112)</f>
        <v>0</v>
      </c>
      <c r="I110" s="95">
        <f>G110-H110</f>
        <v>0</v>
      </c>
      <c r="J110" s="505">
        <f>SUM(J112:J113)</f>
        <v>0</v>
      </c>
      <c r="K110" s="97">
        <v>0</v>
      </c>
      <c r="L110" s="95">
        <f>J110-K110</f>
        <v>0</v>
      </c>
      <c r="M110" s="505">
        <f>SUM(M112:M114)</f>
        <v>0</v>
      </c>
      <c r="N110" s="97"/>
      <c r="O110" s="95">
        <f>M110-N110</f>
        <v>0</v>
      </c>
      <c r="P110" s="505">
        <f t="shared" si="97"/>
        <v>0</v>
      </c>
      <c r="Q110" s="97">
        <f>SUM(Q112)</f>
        <v>0</v>
      </c>
      <c r="R110" s="95">
        <f>P110-Q110</f>
        <v>0</v>
      </c>
      <c r="S110" s="505">
        <f t="shared" si="97"/>
        <v>0</v>
      </c>
      <c r="T110" s="97">
        <f>SUM(T112)</f>
        <v>0</v>
      </c>
      <c r="U110" s="95">
        <f>S110-T110</f>
        <v>0</v>
      </c>
      <c r="V110" s="505">
        <f t="shared" si="97"/>
        <v>0</v>
      </c>
      <c r="W110" s="97">
        <f>SUM(W112)</f>
        <v>0</v>
      </c>
      <c r="X110" s="95">
        <f>V110-W110</f>
        <v>0</v>
      </c>
      <c r="Y110" s="327"/>
    </row>
    <row r="111" spans="1:25" ht="4" customHeight="1" outlineLevel="1" x14ac:dyDescent="0.15">
      <c r="A111" s="1092"/>
      <c r="B111" s="86"/>
      <c r="C111" s="1187"/>
      <c r="D111" s="81"/>
      <c r="E111" s="156"/>
      <c r="F111" s="83"/>
      <c r="G111" s="499"/>
      <c r="H111" s="548"/>
      <c r="I111" s="83"/>
      <c r="J111" s="499"/>
      <c r="K111" s="548"/>
      <c r="L111" s="83"/>
      <c r="M111" s="499"/>
      <c r="N111" s="548"/>
      <c r="O111" s="83"/>
      <c r="P111" s="499"/>
      <c r="Q111" s="548"/>
      <c r="R111" s="83"/>
      <c r="S111" s="499"/>
      <c r="T111" s="548"/>
      <c r="U111" s="83"/>
      <c r="V111" s="499"/>
      <c r="W111" s="548"/>
      <c r="X111" s="83"/>
      <c r="Y111" s="327"/>
    </row>
    <row r="112" spans="1:25" s="613" customFormat="1" ht="12" customHeight="1" outlineLevel="1" x14ac:dyDescent="0.15">
      <c r="A112" s="1089">
        <v>658</v>
      </c>
      <c r="B112" s="631" t="s">
        <v>125</v>
      </c>
      <c r="C112" s="1184"/>
      <c r="D112" s="632">
        <f t="shared" ref="D112:D114" si="99">SUM(H112,K112,N112,Q112,T112,W112)</f>
        <v>0</v>
      </c>
      <c r="E112" s="626">
        <f t="shared" si="64"/>
        <v>0</v>
      </c>
      <c r="F112" s="848">
        <f t="shared" ref="F112:F114" si="100">E112-D112</f>
        <v>0</v>
      </c>
      <c r="G112" s="624">
        <f>Balance!C81</f>
        <v>0</v>
      </c>
      <c r="H112" s="655"/>
      <c r="I112" s="627">
        <f t="shared" ref="I112:I114" si="101">G112-H112</f>
        <v>0</v>
      </c>
      <c r="J112" s="1030"/>
      <c r="K112" s="1041"/>
      <c r="L112" s="1032">
        <f t="shared" ref="L112:L114" si="102">J112-K112</f>
        <v>0</v>
      </c>
      <c r="M112" s="1030"/>
      <c r="N112" s="1041"/>
      <c r="O112" s="1032">
        <f t="shared" ref="O112:O114" si="103">M112-N112</f>
        <v>0</v>
      </c>
      <c r="P112" s="1030"/>
      <c r="Q112" s="1041"/>
      <c r="R112" s="1032">
        <f t="shared" ref="R112:R114" si="104">P112-Q112</f>
        <v>0</v>
      </c>
      <c r="S112" s="1030"/>
      <c r="T112" s="1041"/>
      <c r="U112" s="1032">
        <f t="shared" ref="U112:U114" si="105">S112-T112</f>
        <v>0</v>
      </c>
      <c r="V112" s="1030"/>
      <c r="W112" s="1041"/>
      <c r="X112" s="1032">
        <f t="shared" ref="X112:X114" si="106">V112-W112</f>
        <v>0</v>
      </c>
      <c r="Y112" s="628"/>
    </row>
    <row r="113" spans="1:25" s="613" customFormat="1" ht="12" customHeight="1" outlineLevel="1" x14ac:dyDescent="0.15">
      <c r="A113" s="1096">
        <v>6583</v>
      </c>
      <c r="B113" s="631" t="s">
        <v>379</v>
      </c>
      <c r="C113" s="1184"/>
      <c r="D113" s="632">
        <f t="shared" si="99"/>
        <v>0</v>
      </c>
      <c r="E113" s="626">
        <f t="shared" ref="E113" si="107">SUM(G113,J113,M113,P113,S113,V113)</f>
        <v>0</v>
      </c>
      <c r="F113" s="627">
        <f t="shared" si="100"/>
        <v>0</v>
      </c>
      <c r="G113" s="651"/>
      <c r="H113" s="655"/>
      <c r="I113" s="627">
        <f t="shared" si="101"/>
        <v>0</v>
      </c>
      <c r="J113" s="1039"/>
      <c r="K113" s="1041"/>
      <c r="L113" s="1032">
        <f t="shared" si="102"/>
        <v>0</v>
      </c>
      <c r="M113" s="1039"/>
      <c r="N113" s="1041"/>
      <c r="O113" s="1032">
        <f t="shared" si="103"/>
        <v>0</v>
      </c>
      <c r="P113" s="1039"/>
      <c r="Q113" s="1041"/>
      <c r="R113" s="1032">
        <f t="shared" si="104"/>
        <v>0</v>
      </c>
      <c r="S113" s="1039"/>
      <c r="T113" s="1041"/>
      <c r="U113" s="1032">
        <f t="shared" si="105"/>
        <v>0</v>
      </c>
      <c r="V113" s="1039"/>
      <c r="W113" s="1041"/>
      <c r="X113" s="1032">
        <f t="shared" si="106"/>
        <v>0</v>
      </c>
      <c r="Y113" s="628"/>
    </row>
    <row r="114" spans="1:25" s="613" customFormat="1" ht="12" customHeight="1" outlineLevel="1" x14ac:dyDescent="0.15">
      <c r="A114" s="1096">
        <v>6584</v>
      </c>
      <c r="B114" s="656" t="s">
        <v>388</v>
      </c>
      <c r="C114" s="1196"/>
      <c r="D114" s="821">
        <f t="shared" si="99"/>
        <v>0</v>
      </c>
      <c r="E114" s="657">
        <f t="shared" ref="E114" si="108">SUM(G114,J114,M114,P114,S114,V114)</f>
        <v>0</v>
      </c>
      <c r="F114" s="627">
        <f t="shared" si="100"/>
        <v>0</v>
      </c>
      <c r="G114" s="658"/>
      <c r="H114" s="659"/>
      <c r="I114" s="627">
        <f t="shared" si="101"/>
        <v>0</v>
      </c>
      <c r="J114" s="1042"/>
      <c r="K114" s="1043"/>
      <c r="L114" s="1032">
        <f t="shared" si="102"/>
        <v>0</v>
      </c>
      <c r="M114" s="1042">
        <f>Balance!C82</f>
        <v>0</v>
      </c>
      <c r="N114" s="1043"/>
      <c r="O114" s="1032">
        <f t="shared" si="103"/>
        <v>0</v>
      </c>
      <c r="P114" s="1042"/>
      <c r="Q114" s="1043"/>
      <c r="R114" s="1032">
        <f t="shared" si="104"/>
        <v>0</v>
      </c>
      <c r="S114" s="1042"/>
      <c r="T114" s="1043"/>
      <c r="U114" s="1032">
        <f t="shared" si="105"/>
        <v>0</v>
      </c>
      <c r="V114" s="1042"/>
      <c r="W114" s="1043"/>
      <c r="X114" s="1032">
        <f t="shared" si="106"/>
        <v>0</v>
      </c>
      <c r="Y114" s="628"/>
    </row>
    <row r="115" spans="1:25" ht="5.25" customHeight="1" outlineLevel="1" x14ac:dyDescent="0.15">
      <c r="A115" s="1099"/>
      <c r="B115" s="100"/>
      <c r="C115" s="1197"/>
      <c r="D115" s="101"/>
      <c r="E115" s="164"/>
      <c r="F115" s="102"/>
      <c r="G115" s="508"/>
      <c r="H115" s="555"/>
      <c r="I115" s="102"/>
      <c r="J115" s="508"/>
      <c r="K115" s="555"/>
      <c r="L115" s="102"/>
      <c r="M115" s="508"/>
      <c r="N115" s="555"/>
      <c r="O115" s="102"/>
      <c r="P115" s="508"/>
      <c r="Q115" s="555"/>
      <c r="R115" s="102"/>
      <c r="S115" s="508"/>
      <c r="T115" s="555"/>
      <c r="U115" s="102"/>
      <c r="V115" s="508"/>
      <c r="W115" s="555"/>
      <c r="X115" s="102"/>
      <c r="Y115" s="327"/>
    </row>
    <row r="116" spans="1:25" ht="15" customHeight="1" x14ac:dyDescent="0.15">
      <c r="A116" s="1359" t="s">
        <v>29</v>
      </c>
      <c r="B116" s="1360"/>
      <c r="C116" s="1198"/>
      <c r="D116" s="47">
        <f t="shared" ref="D116:X116" si="109">SUM(D9,D17,D21,D25,D29,D33,D42,D46,D50,D57,D67,D72,D77,D84,D88,D93,D97,D102,D106,D110)</f>
        <v>56200</v>
      </c>
      <c r="E116" s="103">
        <f>SUM(E9,E17,E21,E25,E29,E33,E42,E46,E50,E57,E67,E72,E77,E84,E88,E93,E97,E102,E106,E110)</f>
        <v>0</v>
      </c>
      <c r="F116" s="104">
        <f t="shared" si="109"/>
        <v>-56050</v>
      </c>
      <c r="G116" s="485">
        <f t="shared" si="109"/>
        <v>0</v>
      </c>
      <c r="H116" s="106">
        <f t="shared" si="109"/>
        <v>56700</v>
      </c>
      <c r="I116" s="104">
        <f t="shared" si="109"/>
        <v>-56700</v>
      </c>
      <c r="J116" s="485">
        <f t="shared" si="109"/>
        <v>0</v>
      </c>
      <c r="K116" s="106">
        <f t="shared" si="109"/>
        <v>1900</v>
      </c>
      <c r="L116" s="104">
        <f t="shared" si="109"/>
        <v>-1900</v>
      </c>
      <c r="M116" s="485">
        <f t="shared" si="109"/>
        <v>0</v>
      </c>
      <c r="N116" s="106">
        <f>SUM(N9,N17,N21,N25,N29,N33,N42,N46,N50,N57,N67,N72,N77,N84,N88,N93,N97,N102,N106,N110)</f>
        <v>1800</v>
      </c>
      <c r="O116" s="104">
        <f t="shared" si="109"/>
        <v>-1800</v>
      </c>
      <c r="P116" s="485">
        <f t="shared" si="109"/>
        <v>0</v>
      </c>
      <c r="Q116" s="106">
        <f t="shared" si="109"/>
        <v>2000</v>
      </c>
      <c r="R116" s="104">
        <f t="shared" si="109"/>
        <v>-2000</v>
      </c>
      <c r="S116" s="485">
        <f t="shared" si="109"/>
        <v>0</v>
      </c>
      <c r="T116" s="106">
        <f t="shared" si="109"/>
        <v>3750</v>
      </c>
      <c r="U116" s="104">
        <f t="shared" si="109"/>
        <v>-3750</v>
      </c>
      <c r="V116" s="485">
        <f t="shared" si="109"/>
        <v>0</v>
      </c>
      <c r="W116" s="106">
        <f t="shared" si="109"/>
        <v>1150</v>
      </c>
      <c r="X116" s="104">
        <f t="shared" si="109"/>
        <v>-1150</v>
      </c>
      <c r="Y116" s="327"/>
    </row>
    <row r="117" spans="1:25" ht="28" customHeight="1" x14ac:dyDescent="0.15">
      <c r="A117" s="1372" t="s">
        <v>427</v>
      </c>
      <c r="B117" s="1373"/>
      <c r="C117" s="1199"/>
      <c r="D117" s="184"/>
      <c r="E117" s="183"/>
      <c r="F117" s="185"/>
      <c r="G117" s="495"/>
      <c r="H117" s="544"/>
      <c r="I117" s="185"/>
      <c r="J117" s="495"/>
      <c r="K117" s="544"/>
      <c r="L117" s="185"/>
      <c r="M117" s="495"/>
      <c r="N117" s="544"/>
      <c r="O117" s="185"/>
      <c r="P117" s="495"/>
      <c r="Q117" s="544"/>
      <c r="R117" s="185"/>
      <c r="S117" s="495"/>
      <c r="T117" s="544"/>
      <c r="U117" s="185"/>
      <c r="V117" s="495"/>
      <c r="W117" s="544"/>
      <c r="X117" s="185"/>
      <c r="Y117" s="327"/>
    </row>
    <row r="118" spans="1:25" ht="12" customHeight="1" outlineLevel="1" x14ac:dyDescent="0.15">
      <c r="A118" s="1340" t="s">
        <v>20</v>
      </c>
      <c r="B118" s="1341"/>
      <c r="C118" s="1179"/>
      <c r="D118" s="63">
        <f>SUM(D120:D121)</f>
        <v>65900</v>
      </c>
      <c r="E118" s="64">
        <f>SUM(G118,J118,M118,P118,S118,V118)</f>
        <v>0</v>
      </c>
      <c r="F118" s="65">
        <f>SUM(F120:F121)</f>
        <v>-65900</v>
      </c>
      <c r="G118" s="66">
        <f>SUM(G120:G121)</f>
        <v>0</v>
      </c>
      <c r="H118" s="75">
        <f>SUM(H120:H121)</f>
        <v>10000</v>
      </c>
      <c r="I118" s="65">
        <f>G118-H118</f>
        <v>-10000</v>
      </c>
      <c r="J118" s="66">
        <f>SUM(J120:J121)</f>
        <v>0</v>
      </c>
      <c r="K118" s="75">
        <f>SUM(K120:K121)</f>
        <v>0</v>
      </c>
      <c r="L118" s="65">
        <f>J118-K118</f>
        <v>0</v>
      </c>
      <c r="M118" s="66">
        <f>SUM(M120:M121)</f>
        <v>0</v>
      </c>
      <c r="N118" s="75">
        <f>SUM(N120:N121)</f>
        <v>800</v>
      </c>
      <c r="O118" s="65">
        <f>M118-N118</f>
        <v>-800</v>
      </c>
      <c r="P118" s="66">
        <f>SUM(P120:P121)</f>
        <v>0</v>
      </c>
      <c r="Q118" s="75">
        <f>SUM(Q120:Q121)</f>
        <v>0</v>
      </c>
      <c r="R118" s="65">
        <f>P118-Q118</f>
        <v>0</v>
      </c>
      <c r="S118" s="66">
        <f>SUM(S120:S121)</f>
        <v>0</v>
      </c>
      <c r="T118" s="75">
        <f>SUM(T120:T121)</f>
        <v>55000</v>
      </c>
      <c r="U118" s="65">
        <f>S118-T118</f>
        <v>-55000</v>
      </c>
      <c r="V118" s="66">
        <f>SUM(V120:V121)</f>
        <v>0</v>
      </c>
      <c r="W118" s="75">
        <f>SUM(W120:W121)</f>
        <v>0</v>
      </c>
      <c r="X118" s="65">
        <f>V118-W118</f>
        <v>0</v>
      </c>
      <c r="Y118" s="327"/>
    </row>
    <row r="119" spans="1:25" s="8" customFormat="1" ht="5.25" customHeight="1" outlineLevel="1" x14ac:dyDescent="0.15">
      <c r="A119" s="1090"/>
      <c r="B119" s="80"/>
      <c r="C119" s="1185"/>
      <c r="D119" s="82"/>
      <c r="E119" s="156"/>
      <c r="F119" s="83"/>
      <c r="G119" s="499"/>
      <c r="H119" s="548"/>
      <c r="I119" s="83"/>
      <c r="J119" s="499"/>
      <c r="K119" s="548"/>
      <c r="L119" s="83"/>
      <c r="M119" s="499"/>
      <c r="N119" s="548"/>
      <c r="O119" s="83"/>
      <c r="P119" s="499"/>
      <c r="Q119" s="548"/>
      <c r="R119" s="83"/>
      <c r="S119" s="499"/>
      <c r="T119" s="548"/>
      <c r="U119" s="83"/>
      <c r="V119" s="499"/>
      <c r="W119" s="548"/>
      <c r="X119" s="83"/>
      <c r="Y119" s="329"/>
    </row>
    <row r="120" spans="1:25" s="661" customFormat="1" ht="12" customHeight="1" outlineLevel="1" x14ac:dyDescent="0.15">
      <c r="A120" s="1089">
        <v>616</v>
      </c>
      <c r="B120" s="631" t="s">
        <v>118</v>
      </c>
      <c r="C120" s="1184" t="s">
        <v>786</v>
      </c>
      <c r="D120" s="632">
        <f t="shared" ref="D120" si="110">SUM(H120,K120,N120,Q120,T120,W120)</f>
        <v>65000</v>
      </c>
      <c r="E120" s="626">
        <f>SUM(G120,J120,M120,P120,S120,V120)</f>
        <v>0</v>
      </c>
      <c r="F120" s="627">
        <f t="shared" ref="F120:F121" si="111">E120-D120</f>
        <v>-65000</v>
      </c>
      <c r="G120" s="624"/>
      <c r="H120" s="633">
        <v>10000</v>
      </c>
      <c r="I120" s="627">
        <f>G120-H120</f>
        <v>-10000</v>
      </c>
      <c r="J120" s="1030"/>
      <c r="K120" s="1031"/>
      <c r="L120" s="1032">
        <f>J120-K120</f>
        <v>0</v>
      </c>
      <c r="M120" s="1030"/>
      <c r="N120" s="1031"/>
      <c r="O120" s="1032">
        <f>M120-N120</f>
        <v>0</v>
      </c>
      <c r="P120" s="1030"/>
      <c r="Q120" s="1031"/>
      <c r="R120" s="1032">
        <f>P120-Q120</f>
        <v>0</v>
      </c>
      <c r="S120" s="624">
        <f>Balance!C30</f>
        <v>0</v>
      </c>
      <c r="T120" s="633">
        <v>55000</v>
      </c>
      <c r="U120" s="627">
        <f>S120-T120</f>
        <v>-55000</v>
      </c>
      <c r="V120" s="1030"/>
      <c r="W120" s="1031"/>
      <c r="X120" s="1032">
        <f>V120-W120</f>
        <v>0</v>
      </c>
      <c r="Y120" s="660"/>
    </row>
    <row r="121" spans="1:25" s="661" customFormat="1" ht="11.25" customHeight="1" outlineLevel="1" x14ac:dyDescent="0.15">
      <c r="A121" s="1089">
        <v>6161</v>
      </c>
      <c r="B121" s="631" t="s">
        <v>731</v>
      </c>
      <c r="C121" s="1184" t="s">
        <v>787</v>
      </c>
      <c r="D121" s="632">
        <v>900</v>
      </c>
      <c r="E121" s="626">
        <f>SUM(G121,J121,M121,P121,S121,V121)</f>
        <v>0</v>
      </c>
      <c r="F121" s="627">
        <f t="shared" si="111"/>
        <v>-900</v>
      </c>
      <c r="G121" s="624">
        <f>Balance!C31</f>
        <v>0</v>
      </c>
      <c r="H121" s="633"/>
      <c r="I121" s="627">
        <f>G121-H121</f>
        <v>0</v>
      </c>
      <c r="J121" s="1030"/>
      <c r="K121" s="1031"/>
      <c r="L121" s="1032">
        <f>J121-K121</f>
        <v>0</v>
      </c>
      <c r="M121" s="624"/>
      <c r="N121" s="633">
        <v>800</v>
      </c>
      <c r="O121" s="627">
        <f>M121-N121</f>
        <v>-800</v>
      </c>
      <c r="P121" s="1030"/>
      <c r="Q121" s="1031"/>
      <c r="R121" s="1032">
        <f>P121-Q121</f>
        <v>0</v>
      </c>
      <c r="S121" s="624"/>
      <c r="T121" s="633"/>
      <c r="U121" s="627">
        <f>S121-T121</f>
        <v>0</v>
      </c>
      <c r="V121" s="1030"/>
      <c r="W121" s="1031"/>
      <c r="X121" s="1032">
        <f>V121-W121</f>
        <v>0</v>
      </c>
      <c r="Y121" s="660"/>
    </row>
    <row r="122" spans="1:25" s="8" customFormat="1" ht="5.25" customHeight="1" outlineLevel="1" x14ac:dyDescent="0.15">
      <c r="A122" s="1090"/>
      <c r="B122" s="80"/>
      <c r="C122" s="1185"/>
      <c r="D122" s="82"/>
      <c r="E122" s="156"/>
      <c r="F122" s="83"/>
      <c r="G122" s="499"/>
      <c r="H122" s="548"/>
      <c r="I122" s="83"/>
      <c r="J122" s="499"/>
      <c r="K122" s="548"/>
      <c r="L122" s="83"/>
      <c r="M122" s="499"/>
      <c r="N122" s="548"/>
      <c r="O122" s="83"/>
      <c r="P122" s="499"/>
      <c r="Q122" s="548"/>
      <c r="R122" s="83"/>
      <c r="S122" s="499"/>
      <c r="T122" s="548"/>
      <c r="U122" s="83"/>
      <c r="V122" s="499"/>
      <c r="W122" s="548"/>
      <c r="X122" s="83"/>
      <c r="Y122" s="329"/>
    </row>
    <row r="123" spans="1:25" ht="12" customHeight="1" outlineLevel="1" x14ac:dyDescent="0.15">
      <c r="A123" s="1340" t="s">
        <v>21</v>
      </c>
      <c r="B123" s="1341"/>
      <c r="C123" s="1179"/>
      <c r="D123" s="63">
        <f>SUM(D125)</f>
        <v>13000</v>
      </c>
      <c r="E123" s="64">
        <f>SUM(G123,J123,M123,P123,S123,V123)</f>
        <v>0</v>
      </c>
      <c r="F123" s="65">
        <f>SUM(F125)</f>
        <v>-13000</v>
      </c>
      <c r="G123" s="66">
        <f>SUM(G125)</f>
        <v>0</v>
      </c>
      <c r="H123" s="75">
        <f>SUM(H125)</f>
        <v>0</v>
      </c>
      <c r="I123" s="65">
        <f>G123-H123</f>
        <v>0</v>
      </c>
      <c r="J123" s="66">
        <f>SUM(J125)</f>
        <v>0</v>
      </c>
      <c r="K123" s="75">
        <f>SUM(K125)</f>
        <v>0</v>
      </c>
      <c r="L123" s="65">
        <f>J123-K123</f>
        <v>0</v>
      </c>
      <c r="M123" s="66">
        <f>SUM(M125)</f>
        <v>0</v>
      </c>
      <c r="N123" s="75">
        <f>SUM(N125)</f>
        <v>0</v>
      </c>
      <c r="O123" s="65">
        <f>M123-N123</f>
        <v>0</v>
      </c>
      <c r="P123" s="66">
        <f>SUM(P125)</f>
        <v>0</v>
      </c>
      <c r="Q123" s="75">
        <f>SUM(Q125)</f>
        <v>0</v>
      </c>
      <c r="R123" s="65">
        <f>P123-Q123</f>
        <v>0</v>
      </c>
      <c r="S123" s="66">
        <f>SUM(S125)</f>
        <v>0</v>
      </c>
      <c r="T123" s="75">
        <f>SUM(T125)</f>
        <v>0</v>
      </c>
      <c r="U123" s="65">
        <f>S123-T123</f>
        <v>0</v>
      </c>
      <c r="V123" s="66">
        <f>SUM(V125)</f>
        <v>0</v>
      </c>
      <c r="W123" s="75">
        <f>SUM(W125)</f>
        <v>13000</v>
      </c>
      <c r="X123" s="65">
        <f>V123-W123</f>
        <v>-13000</v>
      </c>
      <c r="Y123" s="327"/>
    </row>
    <row r="124" spans="1:25" ht="5.25" customHeight="1" outlineLevel="1" x14ac:dyDescent="0.15">
      <c r="A124" s="1092"/>
      <c r="B124" s="86"/>
      <c r="C124" s="1187"/>
      <c r="D124" s="84"/>
      <c r="E124" s="159"/>
      <c r="F124" s="43"/>
      <c r="G124" s="501"/>
      <c r="H124" s="549"/>
      <c r="I124" s="43"/>
      <c r="J124" s="501"/>
      <c r="K124" s="549"/>
      <c r="L124" s="43"/>
      <c r="M124" s="501"/>
      <c r="N124" s="549"/>
      <c r="O124" s="43"/>
      <c r="P124" s="501"/>
      <c r="Q124" s="549"/>
      <c r="R124" s="43"/>
      <c r="S124" s="501"/>
      <c r="T124" s="549"/>
      <c r="U124" s="43"/>
      <c r="V124" s="501"/>
      <c r="W124" s="549"/>
      <c r="X124" s="43"/>
      <c r="Y124" s="327"/>
    </row>
    <row r="125" spans="1:25" s="613" customFormat="1" ht="12" customHeight="1" outlineLevel="1" x14ac:dyDescent="0.15">
      <c r="A125" s="1093"/>
      <c r="B125" s="625" t="s">
        <v>436</v>
      </c>
      <c r="C125" s="1181" t="s">
        <v>789</v>
      </c>
      <c r="D125" s="629">
        <f t="shared" ref="D125" si="112">SUM(H125,K125,N125,Q125,T125,W125)</f>
        <v>13000</v>
      </c>
      <c r="E125" s="626">
        <f>SUM(G125,J125,M125,P125,S125,V125)</f>
        <v>0</v>
      </c>
      <c r="F125" s="627">
        <f t="shared" ref="F125" si="113">E125-D125</f>
        <v>-13000</v>
      </c>
      <c r="G125" s="1030"/>
      <c r="H125" s="1036"/>
      <c r="I125" s="1032">
        <f>G125-H125</f>
        <v>0</v>
      </c>
      <c r="J125" s="1030"/>
      <c r="K125" s="1036"/>
      <c r="L125" s="1032">
        <f>J125-K125</f>
        <v>0</v>
      </c>
      <c r="M125" s="1030"/>
      <c r="N125" s="1036"/>
      <c r="O125" s="1032">
        <f>M125-N125</f>
        <v>0</v>
      </c>
      <c r="P125" s="1030"/>
      <c r="Q125" s="1036"/>
      <c r="R125" s="1032">
        <f>P125-Q125</f>
        <v>0</v>
      </c>
      <c r="S125" s="1030"/>
      <c r="T125" s="1036"/>
      <c r="U125" s="1032">
        <f>S125-T125</f>
        <v>0</v>
      </c>
      <c r="V125" s="624"/>
      <c r="W125" s="630">
        <v>13000</v>
      </c>
      <c r="X125" s="627">
        <f>V125-W125</f>
        <v>-13000</v>
      </c>
      <c r="Y125" s="628"/>
    </row>
    <row r="126" spans="1:25" ht="5.25" customHeight="1" outlineLevel="1" x14ac:dyDescent="0.15">
      <c r="A126" s="1094"/>
      <c r="B126" s="87"/>
      <c r="C126" s="1189"/>
      <c r="D126" s="85"/>
      <c r="E126" s="160"/>
      <c r="F126" s="42"/>
      <c r="G126" s="502"/>
      <c r="H126" s="551"/>
      <c r="I126" s="42"/>
      <c r="J126" s="502"/>
      <c r="K126" s="551"/>
      <c r="L126" s="42"/>
      <c r="M126" s="502"/>
      <c r="N126" s="551"/>
      <c r="O126" s="42"/>
      <c r="P126" s="502"/>
      <c r="Q126" s="551"/>
      <c r="R126" s="42"/>
      <c r="S126" s="502"/>
      <c r="T126" s="551"/>
      <c r="U126" s="42"/>
      <c r="V126" s="502"/>
      <c r="W126" s="551"/>
      <c r="X126" s="42"/>
      <c r="Y126" s="327"/>
    </row>
    <row r="127" spans="1:25" ht="12" customHeight="1" outlineLevel="1" x14ac:dyDescent="0.15">
      <c r="A127" s="1340" t="s">
        <v>22</v>
      </c>
      <c r="B127" s="1341"/>
      <c r="C127" s="1179"/>
      <c r="D127" s="63">
        <f>SUM(D129)</f>
        <v>17500</v>
      </c>
      <c r="E127" s="64">
        <f>SUM(G127,J127,M127,P127,S127,V127)</f>
        <v>0</v>
      </c>
      <c r="F127" s="65">
        <f>SUM(F129)</f>
        <v>-17500</v>
      </c>
      <c r="G127" s="66">
        <f>SUM(G129)</f>
        <v>0</v>
      </c>
      <c r="H127" s="75">
        <f>SUM(H129)</f>
        <v>0</v>
      </c>
      <c r="I127" s="65">
        <f>G127-H127</f>
        <v>0</v>
      </c>
      <c r="J127" s="66">
        <f>SUM(J129)</f>
        <v>0</v>
      </c>
      <c r="K127" s="75">
        <f>SUM(K129)</f>
        <v>0</v>
      </c>
      <c r="L127" s="65">
        <f>J127-K127</f>
        <v>0</v>
      </c>
      <c r="M127" s="66">
        <f>SUM(M129)</f>
        <v>0</v>
      </c>
      <c r="N127" s="75">
        <f>SUM(N129)</f>
        <v>0</v>
      </c>
      <c r="O127" s="65">
        <f>M127-N127</f>
        <v>0</v>
      </c>
      <c r="P127" s="66">
        <f>SUM(P129)</f>
        <v>0</v>
      </c>
      <c r="Q127" s="75">
        <f>SUM(Q129)</f>
        <v>0</v>
      </c>
      <c r="R127" s="65">
        <f>P127-Q127</f>
        <v>0</v>
      </c>
      <c r="S127" s="66">
        <f>SUM(S129)</f>
        <v>0</v>
      </c>
      <c r="T127" s="75">
        <f>SUM(T129)</f>
        <v>0</v>
      </c>
      <c r="U127" s="65">
        <f>S127-T127</f>
        <v>0</v>
      </c>
      <c r="V127" s="66">
        <f>SUM(V129)</f>
        <v>0</v>
      </c>
      <c r="W127" s="75">
        <f>SUM(W129)</f>
        <v>17500</v>
      </c>
      <c r="X127" s="65">
        <f>V127-W127</f>
        <v>-17500</v>
      </c>
      <c r="Y127" s="327"/>
    </row>
    <row r="128" spans="1:25" s="8" customFormat="1" ht="5.25" customHeight="1" outlineLevel="1" x14ac:dyDescent="0.15">
      <c r="A128" s="1090"/>
      <c r="B128" s="80"/>
      <c r="C128" s="1185"/>
      <c r="D128" s="82"/>
      <c r="E128" s="156"/>
      <c r="F128" s="83"/>
      <c r="G128" s="499"/>
      <c r="H128" s="548"/>
      <c r="I128" s="83"/>
      <c r="J128" s="499"/>
      <c r="K128" s="548"/>
      <c r="L128" s="83"/>
      <c r="M128" s="499"/>
      <c r="N128" s="548"/>
      <c r="O128" s="83"/>
      <c r="P128" s="499"/>
      <c r="Q128" s="548"/>
      <c r="R128" s="83"/>
      <c r="S128" s="499"/>
      <c r="T128" s="548"/>
      <c r="U128" s="83"/>
      <c r="V128" s="499"/>
      <c r="W128" s="548"/>
      <c r="X128" s="83"/>
      <c r="Y128" s="329"/>
    </row>
    <row r="129" spans="1:25" s="661" customFormat="1" ht="12" customHeight="1" outlineLevel="1" x14ac:dyDescent="0.15">
      <c r="A129" s="1089">
        <v>68312</v>
      </c>
      <c r="B129" s="631" t="s">
        <v>22</v>
      </c>
      <c r="C129" s="1184" t="s">
        <v>788</v>
      </c>
      <c r="D129" s="632">
        <f t="shared" ref="D129" si="114">SUM(H129,K129,N129,Q129,T129,W129)</f>
        <v>17500</v>
      </c>
      <c r="E129" s="626">
        <f>SUM(G129,J129,M129,P129,S129,V129)</f>
        <v>0</v>
      </c>
      <c r="F129" s="627">
        <f t="shared" ref="F129" si="115">E129-D129</f>
        <v>-17500</v>
      </c>
      <c r="G129" s="1030"/>
      <c r="H129" s="1031"/>
      <c r="I129" s="1032">
        <f>G129-H129</f>
        <v>0</v>
      </c>
      <c r="J129" s="1030"/>
      <c r="K129" s="1031"/>
      <c r="L129" s="1032">
        <f>J129-K129</f>
        <v>0</v>
      </c>
      <c r="M129" s="1030"/>
      <c r="N129" s="1031"/>
      <c r="O129" s="1032">
        <f>M129-N129</f>
        <v>0</v>
      </c>
      <c r="P129" s="1030"/>
      <c r="Q129" s="1031"/>
      <c r="R129" s="1032">
        <f>P129-Q129</f>
        <v>0</v>
      </c>
      <c r="S129" s="1030"/>
      <c r="T129" s="1031"/>
      <c r="U129" s="1032">
        <f>S129-T129</f>
        <v>0</v>
      </c>
      <c r="V129" s="624">
        <f>Balance!C87</f>
        <v>0</v>
      </c>
      <c r="W129" s="633">
        <v>17500</v>
      </c>
      <c r="X129" s="627">
        <f>V129-W129</f>
        <v>-17500</v>
      </c>
      <c r="Y129" s="660"/>
    </row>
    <row r="130" spans="1:25" s="8" customFormat="1" ht="5.25" customHeight="1" outlineLevel="1" x14ac:dyDescent="0.15">
      <c r="A130" s="1090"/>
      <c r="B130" s="80"/>
      <c r="C130" s="1185"/>
      <c r="D130" s="82"/>
      <c r="E130" s="156"/>
      <c r="F130" s="83"/>
      <c r="G130" s="499"/>
      <c r="H130" s="548"/>
      <c r="I130" s="83"/>
      <c r="J130" s="499"/>
      <c r="K130" s="548"/>
      <c r="L130" s="83"/>
      <c r="M130" s="499"/>
      <c r="N130" s="548"/>
      <c r="O130" s="83"/>
      <c r="P130" s="499"/>
      <c r="Q130" s="548"/>
      <c r="R130" s="83"/>
      <c r="S130" s="499"/>
      <c r="T130" s="548"/>
      <c r="U130" s="83"/>
      <c r="V130" s="499"/>
      <c r="W130" s="548"/>
      <c r="X130" s="83"/>
      <c r="Y130" s="329"/>
    </row>
    <row r="131" spans="1:25" ht="15" customHeight="1" x14ac:dyDescent="0.15">
      <c r="A131" s="1359" t="s">
        <v>435</v>
      </c>
      <c r="B131" s="1360"/>
      <c r="C131" s="1198"/>
      <c r="D131" s="47">
        <f>SUM(D118,D123,D127)</f>
        <v>96400</v>
      </c>
      <c r="E131" s="103">
        <f t="shared" ref="E131:X131" si="116">SUM(E118,E123,E127)</f>
        <v>0</v>
      </c>
      <c r="F131" s="104">
        <f t="shared" si="116"/>
        <v>-96400</v>
      </c>
      <c r="G131" s="485">
        <f t="shared" si="116"/>
        <v>0</v>
      </c>
      <c r="H131" s="106">
        <f t="shared" si="116"/>
        <v>10000</v>
      </c>
      <c r="I131" s="104">
        <f t="shared" si="116"/>
        <v>-10000</v>
      </c>
      <c r="J131" s="485">
        <f t="shared" si="116"/>
        <v>0</v>
      </c>
      <c r="K131" s="106">
        <f t="shared" si="116"/>
        <v>0</v>
      </c>
      <c r="L131" s="104">
        <f t="shared" si="116"/>
        <v>0</v>
      </c>
      <c r="M131" s="485">
        <f t="shared" si="116"/>
        <v>0</v>
      </c>
      <c r="N131" s="106">
        <f t="shared" si="116"/>
        <v>800</v>
      </c>
      <c r="O131" s="104">
        <f t="shared" si="116"/>
        <v>-800</v>
      </c>
      <c r="P131" s="485">
        <f t="shared" si="116"/>
        <v>0</v>
      </c>
      <c r="Q131" s="106">
        <f t="shared" si="116"/>
        <v>0</v>
      </c>
      <c r="R131" s="104">
        <f t="shared" si="116"/>
        <v>0</v>
      </c>
      <c r="S131" s="485">
        <f t="shared" si="116"/>
        <v>0</v>
      </c>
      <c r="T131" s="106">
        <f t="shared" si="116"/>
        <v>55000</v>
      </c>
      <c r="U131" s="104">
        <f t="shared" si="116"/>
        <v>-55000</v>
      </c>
      <c r="V131" s="485">
        <f t="shared" si="116"/>
        <v>0</v>
      </c>
      <c r="W131" s="106">
        <f t="shared" si="116"/>
        <v>30500</v>
      </c>
      <c r="X131" s="104">
        <f t="shared" si="116"/>
        <v>-30500</v>
      </c>
      <c r="Y131" s="327"/>
    </row>
    <row r="132" spans="1:25" ht="28" customHeight="1" x14ac:dyDescent="0.15">
      <c r="A132" s="1332" t="s">
        <v>428</v>
      </c>
      <c r="B132" s="1333"/>
      <c r="C132" s="1178"/>
      <c r="D132" s="473"/>
      <c r="E132" s="141"/>
      <c r="F132" s="425"/>
      <c r="G132" s="488"/>
      <c r="H132" s="556"/>
      <c r="I132" s="425"/>
      <c r="J132" s="488"/>
      <c r="K132" s="556"/>
      <c r="L132" s="425"/>
      <c r="M132" s="488"/>
      <c r="N132" s="556"/>
      <c r="O132" s="425"/>
      <c r="P132" s="488"/>
      <c r="Q132" s="556"/>
      <c r="R132" s="425"/>
      <c r="S132" s="488"/>
      <c r="T132" s="556"/>
      <c r="U132" s="425"/>
      <c r="V132" s="488"/>
      <c r="W132" s="556"/>
      <c r="X132" s="425"/>
      <c r="Y132" s="327"/>
    </row>
    <row r="133" spans="1:25" ht="12" customHeight="1" outlineLevel="1" x14ac:dyDescent="0.15">
      <c r="A133" s="1361" t="s">
        <v>30</v>
      </c>
      <c r="B133" s="1362"/>
      <c r="C133" s="1179"/>
      <c r="D133" s="63">
        <f>SUM(D135:D137)</f>
        <v>21000</v>
      </c>
      <c r="E133" s="64">
        <f t="shared" ref="E133:E194" si="117">SUM(G133,J133,M133,P133,S133,V133)</f>
        <v>0</v>
      </c>
      <c r="F133" s="65">
        <f t="shared" ref="F133:V133" si="118">SUM(F135:F137)</f>
        <v>-21000</v>
      </c>
      <c r="G133" s="66">
        <f t="shared" si="118"/>
        <v>0</v>
      </c>
      <c r="H133" s="75">
        <f>SUM(H135:H137)</f>
        <v>0</v>
      </c>
      <c r="I133" s="65">
        <f>G133-H133</f>
        <v>0</v>
      </c>
      <c r="J133" s="66">
        <f t="shared" si="118"/>
        <v>0</v>
      </c>
      <c r="K133" s="75">
        <f>SUM(K135:K137)</f>
        <v>21000</v>
      </c>
      <c r="L133" s="65">
        <f>J133-K133</f>
        <v>-21000</v>
      </c>
      <c r="M133" s="66">
        <f t="shared" si="118"/>
        <v>0</v>
      </c>
      <c r="N133" s="75">
        <f>SUM(N135:N137)</f>
        <v>0</v>
      </c>
      <c r="O133" s="65">
        <f>M133-N133</f>
        <v>0</v>
      </c>
      <c r="P133" s="66">
        <f t="shared" si="118"/>
        <v>0</v>
      </c>
      <c r="Q133" s="75">
        <f>SUM(Q135:Q137)</f>
        <v>0</v>
      </c>
      <c r="R133" s="65">
        <f>P133-Q133</f>
        <v>0</v>
      </c>
      <c r="S133" s="66">
        <f t="shared" si="118"/>
        <v>0</v>
      </c>
      <c r="T133" s="75">
        <f>SUM(T135:T137)</f>
        <v>0</v>
      </c>
      <c r="U133" s="65">
        <f>S133-T133</f>
        <v>0</v>
      </c>
      <c r="V133" s="66">
        <f t="shared" si="118"/>
        <v>0</v>
      </c>
      <c r="W133" s="75">
        <f>SUM(W135:W137)</f>
        <v>0</v>
      </c>
      <c r="X133" s="65">
        <f>V133-W133</f>
        <v>0</v>
      </c>
      <c r="Y133" s="327"/>
    </row>
    <row r="134" spans="1:25" ht="5.25" customHeight="1" outlineLevel="1" x14ac:dyDescent="0.15">
      <c r="A134" s="1094"/>
      <c r="B134" s="87"/>
      <c r="C134" s="1189"/>
      <c r="D134" s="85"/>
      <c r="E134" s="160"/>
      <c r="F134" s="42"/>
      <c r="G134" s="502"/>
      <c r="H134" s="551"/>
      <c r="I134" s="42"/>
      <c r="J134" s="502"/>
      <c r="K134" s="551"/>
      <c r="L134" s="42"/>
      <c r="M134" s="502"/>
      <c r="N134" s="551"/>
      <c r="O134" s="42"/>
      <c r="P134" s="502"/>
      <c r="Q134" s="551"/>
      <c r="R134" s="42"/>
      <c r="S134" s="502"/>
      <c r="T134" s="551"/>
      <c r="U134" s="42"/>
      <c r="V134" s="502"/>
      <c r="W134" s="551"/>
      <c r="X134" s="42"/>
      <c r="Y134" s="327"/>
    </row>
    <row r="135" spans="1:25" s="642" customFormat="1" ht="12" customHeight="1" outlineLevel="1" x14ac:dyDescent="0.15">
      <c r="A135" s="1086">
        <v>628643</v>
      </c>
      <c r="B135" s="625" t="s">
        <v>126</v>
      </c>
      <c r="C135" s="1181" t="s">
        <v>790</v>
      </c>
      <c r="D135" s="629">
        <f t="shared" ref="D135:D137" si="119">SUM(H135,K135,N135,Q135,T135,W135)</f>
        <v>3500</v>
      </c>
      <c r="E135" s="626">
        <f t="shared" si="117"/>
        <v>0</v>
      </c>
      <c r="F135" s="627">
        <f t="shared" ref="F135:F137" si="120">E135-D135</f>
        <v>-3500</v>
      </c>
      <c r="G135" s="1030"/>
      <c r="H135" s="1036"/>
      <c r="I135" s="1032">
        <f t="shared" ref="I135:I137" si="121">G135-H135</f>
        <v>0</v>
      </c>
      <c r="J135" s="624">
        <f>Balance!C63</f>
        <v>0</v>
      </c>
      <c r="K135" s="630">
        <v>3500</v>
      </c>
      <c r="L135" s="627">
        <f t="shared" ref="L135:L137" si="122">J135-K135</f>
        <v>-3500</v>
      </c>
      <c r="M135" s="1030"/>
      <c r="N135" s="1036"/>
      <c r="O135" s="1032">
        <f t="shared" ref="O135:O137" si="123">M135-N135</f>
        <v>0</v>
      </c>
      <c r="P135" s="1030"/>
      <c r="Q135" s="1036"/>
      <c r="R135" s="1032">
        <f t="shared" ref="R135:R137" si="124">P135-Q135</f>
        <v>0</v>
      </c>
      <c r="S135" s="1030"/>
      <c r="T135" s="1036"/>
      <c r="U135" s="1032">
        <f t="shared" ref="U135:U137" si="125">S135-T135</f>
        <v>0</v>
      </c>
      <c r="V135" s="1030"/>
      <c r="W135" s="1036"/>
      <c r="X135" s="1032">
        <f t="shared" ref="X135:X137" si="126">V135-W135</f>
        <v>0</v>
      </c>
      <c r="Y135" s="641"/>
    </row>
    <row r="136" spans="1:25" s="642" customFormat="1" ht="12" customHeight="1" outlineLevel="1" x14ac:dyDescent="0.15">
      <c r="A136" s="1086">
        <v>628653</v>
      </c>
      <c r="B136" s="625" t="s">
        <v>127</v>
      </c>
      <c r="C136" s="1181" t="s">
        <v>791</v>
      </c>
      <c r="D136" s="629">
        <f t="shared" si="119"/>
        <v>1500</v>
      </c>
      <c r="E136" s="626">
        <f t="shared" si="117"/>
        <v>0</v>
      </c>
      <c r="F136" s="627">
        <f t="shared" si="120"/>
        <v>-1500</v>
      </c>
      <c r="G136" s="1030"/>
      <c r="H136" s="1036"/>
      <c r="I136" s="1032">
        <f t="shared" si="121"/>
        <v>0</v>
      </c>
      <c r="J136" s="624">
        <f>Balance!C69</f>
        <v>0</v>
      </c>
      <c r="K136" s="630">
        <v>1500</v>
      </c>
      <c r="L136" s="627">
        <f t="shared" si="122"/>
        <v>-1500</v>
      </c>
      <c r="M136" s="1030"/>
      <c r="N136" s="1036"/>
      <c r="O136" s="1032">
        <f t="shared" si="123"/>
        <v>0</v>
      </c>
      <c r="P136" s="1030"/>
      <c r="Q136" s="1036"/>
      <c r="R136" s="1032">
        <f t="shared" si="124"/>
        <v>0</v>
      </c>
      <c r="S136" s="1030"/>
      <c r="T136" s="1036"/>
      <c r="U136" s="1032">
        <f t="shared" si="125"/>
        <v>0</v>
      </c>
      <c r="V136" s="1030"/>
      <c r="W136" s="1036"/>
      <c r="X136" s="1032">
        <f t="shared" si="126"/>
        <v>0</v>
      </c>
      <c r="Y136" s="641"/>
    </row>
    <row r="137" spans="1:25" s="642" customFormat="1" ht="12" customHeight="1" outlineLevel="1" x14ac:dyDescent="0.15">
      <c r="A137" s="1086">
        <v>628693</v>
      </c>
      <c r="B137" s="625" t="s">
        <v>128</v>
      </c>
      <c r="C137" s="1181" t="s">
        <v>792</v>
      </c>
      <c r="D137" s="629">
        <f t="shared" si="119"/>
        <v>16000</v>
      </c>
      <c r="E137" s="626">
        <f t="shared" si="117"/>
        <v>0</v>
      </c>
      <c r="F137" s="627">
        <f t="shared" si="120"/>
        <v>-16000</v>
      </c>
      <c r="G137" s="1030"/>
      <c r="H137" s="1036"/>
      <c r="I137" s="1032">
        <f t="shared" si="121"/>
        <v>0</v>
      </c>
      <c r="J137" s="624">
        <f>Balance!C75</f>
        <v>0</v>
      </c>
      <c r="K137" s="630">
        <v>16000</v>
      </c>
      <c r="L137" s="627">
        <f t="shared" si="122"/>
        <v>-16000</v>
      </c>
      <c r="M137" s="1030"/>
      <c r="N137" s="1036"/>
      <c r="O137" s="1032">
        <f t="shared" si="123"/>
        <v>0</v>
      </c>
      <c r="P137" s="1030"/>
      <c r="Q137" s="1036"/>
      <c r="R137" s="1032">
        <f t="shared" si="124"/>
        <v>0</v>
      </c>
      <c r="S137" s="1030"/>
      <c r="T137" s="1036"/>
      <c r="U137" s="1032">
        <f t="shared" si="125"/>
        <v>0</v>
      </c>
      <c r="V137" s="1030"/>
      <c r="W137" s="1036"/>
      <c r="X137" s="1032">
        <f t="shared" si="126"/>
        <v>0</v>
      </c>
      <c r="Y137" s="641"/>
    </row>
    <row r="138" spans="1:25" ht="5.25" customHeight="1" outlineLevel="1" x14ac:dyDescent="0.15">
      <c r="A138" s="1094"/>
      <c r="B138" s="87"/>
      <c r="C138" s="1189"/>
      <c r="D138" s="85"/>
      <c r="E138" s="834"/>
      <c r="F138" s="42"/>
      <c r="G138" s="502"/>
      <c r="H138" s="551"/>
      <c r="I138" s="42"/>
      <c r="J138" s="502"/>
      <c r="K138" s="551"/>
      <c r="L138" s="42"/>
      <c r="M138" s="502"/>
      <c r="N138" s="551"/>
      <c r="O138" s="42"/>
      <c r="P138" s="502"/>
      <c r="Q138" s="551"/>
      <c r="R138" s="42"/>
      <c r="S138" s="502"/>
      <c r="T138" s="551"/>
      <c r="U138" s="42"/>
      <c r="V138" s="502"/>
      <c r="W138" s="551"/>
      <c r="X138" s="42"/>
      <c r="Y138" s="327"/>
    </row>
    <row r="139" spans="1:25" ht="12" customHeight="1" outlineLevel="1" x14ac:dyDescent="0.15">
      <c r="A139" s="1340" t="s">
        <v>3</v>
      </c>
      <c r="B139" s="1341"/>
      <c r="C139" s="1179"/>
      <c r="D139" s="63">
        <f>SUM(D141:D143)</f>
        <v>86000</v>
      </c>
      <c r="E139" s="64">
        <f t="shared" si="117"/>
        <v>0</v>
      </c>
      <c r="F139" s="65">
        <f t="shared" ref="F139:V139" si="127">SUM(F141:F143)</f>
        <v>-86000</v>
      </c>
      <c r="G139" s="66">
        <f t="shared" si="127"/>
        <v>0</v>
      </c>
      <c r="H139" s="75">
        <f>SUM(H141:H143)</f>
        <v>0</v>
      </c>
      <c r="I139" s="65">
        <f>G139-H139</f>
        <v>0</v>
      </c>
      <c r="J139" s="66">
        <f t="shared" si="127"/>
        <v>0</v>
      </c>
      <c r="K139" s="75">
        <f>SUM(K141:K143)</f>
        <v>0</v>
      </c>
      <c r="L139" s="65">
        <f>J139-K139</f>
        <v>0</v>
      </c>
      <c r="M139" s="66">
        <f t="shared" si="127"/>
        <v>0</v>
      </c>
      <c r="N139" s="75">
        <f>SUM(N141:N143)</f>
        <v>86000</v>
      </c>
      <c r="O139" s="65">
        <f>M139-N139</f>
        <v>-86000</v>
      </c>
      <c r="P139" s="66">
        <f t="shared" si="127"/>
        <v>0</v>
      </c>
      <c r="Q139" s="75">
        <f>SUM(Q141:Q143)</f>
        <v>0</v>
      </c>
      <c r="R139" s="65">
        <f>P139-Q139</f>
        <v>0</v>
      </c>
      <c r="S139" s="66">
        <f t="shared" si="127"/>
        <v>0</v>
      </c>
      <c r="T139" s="75">
        <f>SUM(T141:T143)</f>
        <v>0</v>
      </c>
      <c r="U139" s="65">
        <f>S139-T139</f>
        <v>0</v>
      </c>
      <c r="V139" s="66">
        <f t="shared" si="127"/>
        <v>0</v>
      </c>
      <c r="W139" s="75">
        <f>SUM(W141:W143)</f>
        <v>0</v>
      </c>
      <c r="X139" s="65">
        <f>V139-W139</f>
        <v>0</v>
      </c>
      <c r="Y139" s="327"/>
    </row>
    <row r="140" spans="1:25" ht="5.25" customHeight="1" outlineLevel="1" x14ac:dyDescent="0.15">
      <c r="A140" s="1092"/>
      <c r="B140" s="86"/>
      <c r="C140" s="1187"/>
      <c r="D140" s="84"/>
      <c r="E140" s="159"/>
      <c r="F140" s="43"/>
      <c r="G140" s="501"/>
      <c r="H140" s="549"/>
      <c r="I140" s="43"/>
      <c r="J140" s="501"/>
      <c r="K140" s="549"/>
      <c r="L140" s="43"/>
      <c r="M140" s="501"/>
      <c r="N140" s="549"/>
      <c r="O140" s="43"/>
      <c r="P140" s="501"/>
      <c r="Q140" s="549"/>
      <c r="R140" s="43"/>
      <c r="S140" s="501"/>
      <c r="T140" s="549"/>
      <c r="U140" s="43"/>
      <c r="V140" s="501"/>
      <c r="W140" s="549"/>
      <c r="X140" s="43"/>
      <c r="Y140" s="327"/>
    </row>
    <row r="141" spans="1:25" s="642" customFormat="1" ht="12" customHeight="1" outlineLevel="1" x14ac:dyDescent="0.15">
      <c r="A141" s="1089">
        <v>628644</v>
      </c>
      <c r="B141" s="631" t="s">
        <v>129</v>
      </c>
      <c r="C141" s="1181" t="s">
        <v>790</v>
      </c>
      <c r="D141" s="632">
        <f t="shared" ref="D141:D143" si="128">SUM(H141,K141,N141,Q141,T141,W141)</f>
        <v>11000</v>
      </c>
      <c r="E141" s="626">
        <f t="shared" si="117"/>
        <v>0</v>
      </c>
      <c r="F141" s="627">
        <f t="shared" ref="F141:F143" si="129">E141-D141</f>
        <v>-11000</v>
      </c>
      <c r="G141" s="1030"/>
      <c r="H141" s="1031"/>
      <c r="I141" s="1032">
        <f t="shared" ref="I141:I143" si="130">G141-H141</f>
        <v>0</v>
      </c>
      <c r="J141" s="1030"/>
      <c r="K141" s="1031"/>
      <c r="L141" s="1032">
        <f t="shared" ref="L141:L143" si="131">J141-K141</f>
        <v>0</v>
      </c>
      <c r="M141" s="624">
        <f>Balance!C64</f>
        <v>0</v>
      </c>
      <c r="N141" s="633">
        <v>11000</v>
      </c>
      <c r="O141" s="627">
        <f t="shared" ref="O141:O143" si="132">M141-N141</f>
        <v>-11000</v>
      </c>
      <c r="P141" s="1030"/>
      <c r="Q141" s="1031"/>
      <c r="R141" s="1032">
        <f t="shared" ref="R141:R143" si="133">P141-Q141</f>
        <v>0</v>
      </c>
      <c r="S141" s="1030"/>
      <c r="T141" s="1031"/>
      <c r="U141" s="1032">
        <f t="shared" ref="U141:U143" si="134">S141-T141</f>
        <v>0</v>
      </c>
      <c r="V141" s="1030"/>
      <c r="W141" s="1031"/>
      <c r="X141" s="1032">
        <f t="shared" ref="X141:X143" si="135">V141-W141</f>
        <v>0</v>
      </c>
      <c r="Y141" s="641"/>
    </row>
    <row r="142" spans="1:25" s="642" customFormat="1" ht="12" customHeight="1" outlineLevel="1" x14ac:dyDescent="0.15">
      <c r="A142" s="1089">
        <v>628654</v>
      </c>
      <c r="B142" s="631" t="s">
        <v>130</v>
      </c>
      <c r="C142" s="1181" t="s">
        <v>791</v>
      </c>
      <c r="D142" s="632">
        <f t="shared" si="128"/>
        <v>57000</v>
      </c>
      <c r="E142" s="626">
        <f t="shared" si="117"/>
        <v>0</v>
      </c>
      <c r="F142" s="627">
        <f t="shared" si="129"/>
        <v>-57000</v>
      </c>
      <c r="G142" s="1030"/>
      <c r="H142" s="1031"/>
      <c r="I142" s="1032">
        <f t="shared" si="130"/>
        <v>0</v>
      </c>
      <c r="J142" s="1030"/>
      <c r="K142" s="1031"/>
      <c r="L142" s="1032">
        <f t="shared" si="131"/>
        <v>0</v>
      </c>
      <c r="M142" s="624">
        <f>Balance!C70</f>
        <v>0</v>
      </c>
      <c r="N142" s="633">
        <v>57000</v>
      </c>
      <c r="O142" s="627">
        <f t="shared" si="132"/>
        <v>-57000</v>
      </c>
      <c r="P142" s="1030"/>
      <c r="Q142" s="1031"/>
      <c r="R142" s="1032">
        <f t="shared" si="133"/>
        <v>0</v>
      </c>
      <c r="S142" s="1030"/>
      <c r="T142" s="1031"/>
      <c r="U142" s="1032">
        <f t="shared" si="134"/>
        <v>0</v>
      </c>
      <c r="V142" s="1030"/>
      <c r="W142" s="1031"/>
      <c r="X142" s="1032">
        <f t="shared" si="135"/>
        <v>0</v>
      </c>
      <c r="Y142" s="641"/>
    </row>
    <row r="143" spans="1:25" s="642" customFormat="1" ht="12" customHeight="1" outlineLevel="1" x14ac:dyDescent="0.15">
      <c r="A143" s="1089">
        <v>628694</v>
      </c>
      <c r="B143" s="631" t="s">
        <v>131</v>
      </c>
      <c r="C143" s="1181" t="s">
        <v>792</v>
      </c>
      <c r="D143" s="632">
        <f t="shared" si="128"/>
        <v>18000</v>
      </c>
      <c r="E143" s="626">
        <f t="shared" si="117"/>
        <v>0</v>
      </c>
      <c r="F143" s="627">
        <f t="shared" si="129"/>
        <v>-18000</v>
      </c>
      <c r="G143" s="1030"/>
      <c r="H143" s="1031"/>
      <c r="I143" s="1032">
        <f t="shared" si="130"/>
        <v>0</v>
      </c>
      <c r="J143" s="1030"/>
      <c r="K143" s="1031"/>
      <c r="L143" s="1032">
        <f t="shared" si="131"/>
        <v>0</v>
      </c>
      <c r="M143" s="624">
        <f>Balance!C76</f>
        <v>0</v>
      </c>
      <c r="N143" s="633">
        <v>18000</v>
      </c>
      <c r="O143" s="627">
        <f t="shared" si="132"/>
        <v>-18000</v>
      </c>
      <c r="P143" s="1030"/>
      <c r="Q143" s="1031"/>
      <c r="R143" s="1032">
        <f t="shared" si="133"/>
        <v>0</v>
      </c>
      <c r="S143" s="1030"/>
      <c r="T143" s="1031"/>
      <c r="U143" s="1032">
        <f t="shared" si="134"/>
        <v>0</v>
      </c>
      <c r="V143" s="1030"/>
      <c r="W143" s="1031"/>
      <c r="X143" s="1032">
        <f t="shared" si="135"/>
        <v>0</v>
      </c>
      <c r="Y143" s="641"/>
    </row>
    <row r="144" spans="1:25" ht="5.25" customHeight="1" outlineLevel="1" x14ac:dyDescent="0.15">
      <c r="A144" s="1092"/>
      <c r="B144" s="86"/>
      <c r="C144" s="1187"/>
      <c r="D144" s="84"/>
      <c r="E144" s="159"/>
      <c r="F144" s="43"/>
      <c r="G144" s="501"/>
      <c r="H144" s="549"/>
      <c r="I144" s="43"/>
      <c r="J144" s="501"/>
      <c r="K144" s="549"/>
      <c r="L144" s="43"/>
      <c r="M144" s="501"/>
      <c r="N144" s="549"/>
      <c r="O144" s="43"/>
      <c r="P144" s="501"/>
      <c r="Q144" s="549"/>
      <c r="R144" s="43"/>
      <c r="S144" s="501"/>
      <c r="T144" s="549"/>
      <c r="U144" s="43"/>
      <c r="V144" s="501"/>
      <c r="W144" s="549"/>
      <c r="X144" s="43"/>
      <c r="Y144" s="327"/>
    </row>
    <row r="145" spans="1:25" ht="12" customHeight="1" outlineLevel="1" x14ac:dyDescent="0.15">
      <c r="A145" s="1340" t="s">
        <v>501</v>
      </c>
      <c r="B145" s="1341"/>
      <c r="C145" s="1179"/>
      <c r="D145" s="63">
        <f>SUM(D147)</f>
        <v>0</v>
      </c>
      <c r="E145" s="64">
        <f t="shared" si="117"/>
        <v>0</v>
      </c>
      <c r="F145" s="65">
        <f t="shared" ref="F145:V145" si="136">SUM(F147)</f>
        <v>0</v>
      </c>
      <c r="G145" s="66">
        <f t="shared" si="136"/>
        <v>0</v>
      </c>
      <c r="H145" s="75">
        <f>SUM(H147)</f>
        <v>0</v>
      </c>
      <c r="I145" s="65">
        <f>G145-H145</f>
        <v>0</v>
      </c>
      <c r="J145" s="66">
        <f t="shared" si="136"/>
        <v>0</v>
      </c>
      <c r="K145" s="75">
        <f>SUM(K147)</f>
        <v>0</v>
      </c>
      <c r="L145" s="65">
        <f>J145-K145</f>
        <v>0</v>
      </c>
      <c r="M145" s="66">
        <f t="shared" si="136"/>
        <v>0</v>
      </c>
      <c r="N145" s="75">
        <f>SUM(N147)</f>
        <v>0</v>
      </c>
      <c r="O145" s="65">
        <f>M145-N145</f>
        <v>0</v>
      </c>
      <c r="P145" s="66">
        <f t="shared" si="136"/>
        <v>0</v>
      </c>
      <c r="Q145" s="75">
        <f>SUM(Q147)</f>
        <v>0</v>
      </c>
      <c r="R145" s="65">
        <f>P145-Q145</f>
        <v>0</v>
      </c>
      <c r="S145" s="66">
        <f t="shared" si="136"/>
        <v>0</v>
      </c>
      <c r="T145" s="75">
        <f>SUM(T147)</f>
        <v>0</v>
      </c>
      <c r="U145" s="65">
        <f>S145-T145</f>
        <v>0</v>
      </c>
      <c r="V145" s="66">
        <f t="shared" si="136"/>
        <v>0</v>
      </c>
      <c r="W145" s="75">
        <f>SUM(W147)</f>
        <v>0</v>
      </c>
      <c r="X145" s="65">
        <f>V145-W145</f>
        <v>0</v>
      </c>
      <c r="Y145" s="327"/>
    </row>
    <row r="146" spans="1:25" ht="5.25" customHeight="1" outlineLevel="1" x14ac:dyDescent="0.15">
      <c r="A146" s="1085"/>
      <c r="B146" s="67"/>
      <c r="C146" s="1180"/>
      <c r="D146" s="108"/>
      <c r="E146" s="155"/>
      <c r="F146" s="69"/>
      <c r="G146" s="496"/>
      <c r="H146" s="557"/>
      <c r="I146" s="69"/>
      <c r="J146" s="496"/>
      <c r="K146" s="557"/>
      <c r="L146" s="69"/>
      <c r="M146" s="496"/>
      <c r="N146" s="557"/>
      <c r="O146" s="69"/>
      <c r="P146" s="496"/>
      <c r="Q146" s="557"/>
      <c r="R146" s="69"/>
      <c r="S146" s="496"/>
      <c r="T146" s="557"/>
      <c r="U146" s="69"/>
      <c r="V146" s="496"/>
      <c r="W146" s="557"/>
      <c r="X146" s="69"/>
      <c r="Y146" s="327"/>
    </row>
    <row r="147" spans="1:25" s="613" customFormat="1" ht="12" customHeight="1" outlineLevel="1" x14ac:dyDescent="0.15">
      <c r="A147" s="1100"/>
      <c r="B147" s="662"/>
      <c r="C147" s="1200"/>
      <c r="D147" s="629">
        <f t="shared" ref="D147" si="137">SUM(H147,K147,N147,Q147,T147,W147)</f>
        <v>0</v>
      </c>
      <c r="E147" s="626">
        <f t="shared" si="117"/>
        <v>0</v>
      </c>
      <c r="F147" s="627">
        <f t="shared" ref="F147" si="138">E147-D147</f>
        <v>0</v>
      </c>
      <c r="G147" s="1030"/>
      <c r="H147" s="1036"/>
      <c r="I147" s="1032">
        <f>G147-H147</f>
        <v>0</v>
      </c>
      <c r="J147" s="1030"/>
      <c r="K147" s="1036"/>
      <c r="L147" s="1032">
        <f>J147-K147</f>
        <v>0</v>
      </c>
      <c r="M147" s="624"/>
      <c r="N147" s="630"/>
      <c r="O147" s="627">
        <f>M147-N147</f>
        <v>0</v>
      </c>
      <c r="P147" s="1030"/>
      <c r="Q147" s="1036"/>
      <c r="R147" s="1032">
        <f>P147-Q147</f>
        <v>0</v>
      </c>
      <c r="S147" s="1030"/>
      <c r="T147" s="1036"/>
      <c r="U147" s="1032">
        <f>S147-T147</f>
        <v>0</v>
      </c>
      <c r="V147" s="1030"/>
      <c r="W147" s="1036"/>
      <c r="X147" s="1032">
        <f>V147-W147</f>
        <v>0</v>
      </c>
      <c r="Y147" s="628"/>
    </row>
    <row r="148" spans="1:25" ht="5.25" customHeight="1" outlineLevel="1" x14ac:dyDescent="0.15">
      <c r="A148" s="1085"/>
      <c r="B148" s="67"/>
      <c r="C148" s="1180"/>
      <c r="D148" s="68"/>
      <c r="E148" s="155"/>
      <c r="F148" s="69"/>
      <c r="G148" s="496"/>
      <c r="H148" s="547"/>
      <c r="I148" s="69"/>
      <c r="J148" s="496"/>
      <c r="K148" s="547"/>
      <c r="L148" s="69"/>
      <c r="M148" s="496"/>
      <c r="N148" s="547"/>
      <c r="O148" s="69"/>
      <c r="P148" s="496"/>
      <c r="Q148" s="547"/>
      <c r="R148" s="69"/>
      <c r="S148" s="496"/>
      <c r="T148" s="547"/>
      <c r="U148" s="69"/>
      <c r="V148" s="496"/>
      <c r="W148" s="547"/>
      <c r="X148" s="69"/>
      <c r="Y148" s="327"/>
    </row>
    <row r="149" spans="1:25" ht="12" customHeight="1" outlineLevel="1" x14ac:dyDescent="0.15">
      <c r="A149" s="1340" t="s">
        <v>31</v>
      </c>
      <c r="B149" s="1341"/>
      <c r="C149" s="1179"/>
      <c r="D149" s="63">
        <f>SUM(D151:D153)</f>
        <v>35500</v>
      </c>
      <c r="E149" s="64">
        <f t="shared" si="117"/>
        <v>0</v>
      </c>
      <c r="F149" s="65">
        <f t="shared" ref="F149:V149" si="139">SUM(F151:F153)</f>
        <v>-35500</v>
      </c>
      <c r="G149" s="66">
        <f t="shared" si="139"/>
        <v>0</v>
      </c>
      <c r="H149" s="75">
        <f>SUM(H151:H153)</f>
        <v>0</v>
      </c>
      <c r="I149" s="65">
        <f>G149-H149</f>
        <v>0</v>
      </c>
      <c r="J149" s="66">
        <f t="shared" si="139"/>
        <v>0</v>
      </c>
      <c r="K149" s="75">
        <f>SUM(K151:K153)</f>
        <v>0</v>
      </c>
      <c r="L149" s="65">
        <f>J149-K149</f>
        <v>0</v>
      </c>
      <c r="M149" s="66">
        <f t="shared" si="139"/>
        <v>0</v>
      </c>
      <c r="N149" s="75">
        <f>SUM(N151:N153)</f>
        <v>0</v>
      </c>
      <c r="O149" s="65">
        <f>M149-N149</f>
        <v>0</v>
      </c>
      <c r="P149" s="66">
        <f>SUM(P151:P153)</f>
        <v>0</v>
      </c>
      <c r="Q149" s="75">
        <f>SUM(Q151:Q153)</f>
        <v>35500</v>
      </c>
      <c r="R149" s="65">
        <f>P149-Q149</f>
        <v>-35500</v>
      </c>
      <c r="S149" s="66">
        <f t="shared" si="139"/>
        <v>0</v>
      </c>
      <c r="T149" s="75">
        <f>SUM(T151:T153)</f>
        <v>0</v>
      </c>
      <c r="U149" s="65">
        <f>S149-T149</f>
        <v>0</v>
      </c>
      <c r="V149" s="66">
        <f t="shared" si="139"/>
        <v>0</v>
      </c>
      <c r="W149" s="75">
        <f>SUM(W151:W153)</f>
        <v>0</v>
      </c>
      <c r="X149" s="65">
        <f>V149-W149</f>
        <v>0</v>
      </c>
      <c r="Y149" s="327"/>
    </row>
    <row r="150" spans="1:25" ht="5.25" customHeight="1" outlineLevel="1" x14ac:dyDescent="0.15">
      <c r="A150" s="1092"/>
      <c r="B150" s="86"/>
      <c r="C150" s="1187"/>
      <c r="D150" s="84"/>
      <c r="E150" s="159"/>
      <c r="F150" s="43"/>
      <c r="G150" s="501"/>
      <c r="H150" s="549"/>
      <c r="I150" s="43"/>
      <c r="J150" s="501"/>
      <c r="K150" s="549"/>
      <c r="L150" s="43"/>
      <c r="M150" s="501"/>
      <c r="N150" s="549"/>
      <c r="O150" s="43"/>
      <c r="P150" s="501"/>
      <c r="Q150" s="549"/>
      <c r="R150" s="43"/>
      <c r="S150" s="501"/>
      <c r="T150" s="549"/>
      <c r="U150" s="43"/>
      <c r="V150" s="501"/>
      <c r="W150" s="549"/>
      <c r="X150" s="43"/>
      <c r="Y150" s="327"/>
    </row>
    <row r="151" spans="1:25" s="642" customFormat="1" ht="12" customHeight="1" outlineLevel="1" x14ac:dyDescent="0.15">
      <c r="A151" s="1089">
        <v>628645</v>
      </c>
      <c r="B151" s="631" t="s">
        <v>132</v>
      </c>
      <c r="C151" s="1181" t="s">
        <v>790</v>
      </c>
      <c r="D151" s="632">
        <f t="shared" ref="D151:D153" si="140">SUM(H151,K151,N151,Q151,T151,W151)</f>
        <v>1500</v>
      </c>
      <c r="E151" s="626">
        <f t="shared" si="117"/>
        <v>0</v>
      </c>
      <c r="F151" s="627">
        <f t="shared" ref="F151:F153" si="141">E151-D151</f>
        <v>-1500</v>
      </c>
      <c r="G151" s="1030"/>
      <c r="H151" s="1031"/>
      <c r="I151" s="1032">
        <f t="shared" ref="I151:I153" si="142">G151-H151</f>
        <v>0</v>
      </c>
      <c r="J151" s="1030"/>
      <c r="K151" s="1031"/>
      <c r="L151" s="1032">
        <f t="shared" ref="L151:L153" si="143">J151-K151</f>
        <v>0</v>
      </c>
      <c r="M151" s="1030"/>
      <c r="N151" s="1031"/>
      <c r="O151" s="1032">
        <f t="shared" ref="O151:O153" si="144">M151-N151</f>
        <v>0</v>
      </c>
      <c r="P151" s="624">
        <f>Balance!C65</f>
        <v>0</v>
      </c>
      <c r="Q151" s="633">
        <v>1500</v>
      </c>
      <c r="R151" s="627">
        <f t="shared" ref="R151:R153" si="145">P151-Q151</f>
        <v>-1500</v>
      </c>
      <c r="S151" s="1030"/>
      <c r="T151" s="1031"/>
      <c r="U151" s="1032">
        <f t="shared" ref="U151:U153" si="146">S151-T151</f>
        <v>0</v>
      </c>
      <c r="V151" s="1030"/>
      <c r="W151" s="1031"/>
      <c r="X151" s="1032">
        <f t="shared" ref="X151:X153" si="147">V151-W151</f>
        <v>0</v>
      </c>
      <c r="Y151" s="641"/>
    </row>
    <row r="152" spans="1:25" s="642" customFormat="1" ht="12" customHeight="1" outlineLevel="1" x14ac:dyDescent="0.15">
      <c r="A152" s="1089">
        <v>628655</v>
      </c>
      <c r="B152" s="631" t="s">
        <v>133</v>
      </c>
      <c r="C152" s="1181" t="s">
        <v>791</v>
      </c>
      <c r="D152" s="632">
        <f t="shared" si="140"/>
        <v>25000</v>
      </c>
      <c r="E152" s="626">
        <f t="shared" si="117"/>
        <v>0</v>
      </c>
      <c r="F152" s="627">
        <f t="shared" si="141"/>
        <v>-25000</v>
      </c>
      <c r="G152" s="1030"/>
      <c r="H152" s="1031"/>
      <c r="I152" s="1032">
        <f t="shared" si="142"/>
        <v>0</v>
      </c>
      <c r="J152" s="1030"/>
      <c r="K152" s="1031"/>
      <c r="L152" s="1032">
        <f t="shared" si="143"/>
        <v>0</v>
      </c>
      <c r="M152" s="1030"/>
      <c r="N152" s="1031"/>
      <c r="O152" s="1032">
        <f t="shared" si="144"/>
        <v>0</v>
      </c>
      <c r="P152" s="624">
        <f>Balance!C71</f>
        <v>0</v>
      </c>
      <c r="Q152" s="633">
        <v>25000</v>
      </c>
      <c r="R152" s="627">
        <f t="shared" si="145"/>
        <v>-25000</v>
      </c>
      <c r="S152" s="1030"/>
      <c r="T152" s="1031"/>
      <c r="U152" s="1032">
        <f t="shared" si="146"/>
        <v>0</v>
      </c>
      <c r="V152" s="1030"/>
      <c r="W152" s="1031"/>
      <c r="X152" s="1032">
        <f t="shared" si="147"/>
        <v>0</v>
      </c>
      <c r="Y152" s="641"/>
    </row>
    <row r="153" spans="1:25" s="613" customFormat="1" ht="12" customHeight="1" outlineLevel="1" x14ac:dyDescent="0.15">
      <c r="A153" s="1089">
        <v>628695</v>
      </c>
      <c r="B153" s="631" t="s">
        <v>134</v>
      </c>
      <c r="C153" s="1181" t="s">
        <v>792</v>
      </c>
      <c r="D153" s="632">
        <f t="shared" si="140"/>
        <v>9000</v>
      </c>
      <c r="E153" s="626">
        <f t="shared" si="117"/>
        <v>0</v>
      </c>
      <c r="F153" s="627">
        <f t="shared" si="141"/>
        <v>-9000</v>
      </c>
      <c r="G153" s="1030"/>
      <c r="H153" s="1031"/>
      <c r="I153" s="1032">
        <f t="shared" si="142"/>
        <v>0</v>
      </c>
      <c r="J153" s="1030"/>
      <c r="K153" s="1031"/>
      <c r="L153" s="1032">
        <f t="shared" si="143"/>
        <v>0</v>
      </c>
      <c r="M153" s="1030"/>
      <c r="N153" s="1031"/>
      <c r="O153" s="1032">
        <f t="shared" si="144"/>
        <v>0</v>
      </c>
      <c r="P153" s="624">
        <f>Balance!C77</f>
        <v>0</v>
      </c>
      <c r="Q153" s="633">
        <v>9000</v>
      </c>
      <c r="R153" s="627">
        <f t="shared" si="145"/>
        <v>-9000</v>
      </c>
      <c r="S153" s="1030"/>
      <c r="T153" s="1031"/>
      <c r="U153" s="1032">
        <f t="shared" si="146"/>
        <v>0</v>
      </c>
      <c r="V153" s="1030"/>
      <c r="W153" s="1031"/>
      <c r="X153" s="1032">
        <f t="shared" si="147"/>
        <v>0</v>
      </c>
      <c r="Y153" s="628"/>
    </row>
    <row r="154" spans="1:25" ht="5.25" customHeight="1" outlineLevel="1" x14ac:dyDescent="0.15">
      <c r="A154" s="1092"/>
      <c r="B154" s="86"/>
      <c r="C154" s="1187"/>
      <c r="D154" s="84"/>
      <c r="E154" s="27"/>
      <c r="F154" s="43"/>
      <c r="G154" s="501"/>
      <c r="H154" s="549"/>
      <c r="I154" s="43"/>
      <c r="J154" s="501"/>
      <c r="K154" s="549"/>
      <c r="L154" s="43"/>
      <c r="M154" s="501"/>
      <c r="N154" s="549"/>
      <c r="O154" s="43"/>
      <c r="P154" s="501"/>
      <c r="Q154" s="549"/>
      <c r="R154" s="43"/>
      <c r="S154" s="501"/>
      <c r="T154" s="549"/>
      <c r="U154" s="43"/>
      <c r="V154" s="501"/>
      <c r="W154" s="549"/>
      <c r="X154" s="43"/>
      <c r="Y154" s="327"/>
    </row>
    <row r="155" spans="1:25" ht="12" customHeight="1" outlineLevel="1" x14ac:dyDescent="0.15">
      <c r="A155" s="1340" t="s">
        <v>32</v>
      </c>
      <c r="B155" s="1341"/>
      <c r="C155" s="1179"/>
      <c r="D155" s="63">
        <f>SUM(D157:D159)</f>
        <v>3000</v>
      </c>
      <c r="E155" s="64">
        <f t="shared" si="117"/>
        <v>0</v>
      </c>
      <c r="F155" s="65">
        <f t="shared" ref="F155:V155" si="148">SUM(F157:F159)</f>
        <v>-3000</v>
      </c>
      <c r="G155" s="66">
        <f t="shared" si="148"/>
        <v>0</v>
      </c>
      <c r="H155" s="75">
        <f>SUM(H157:H158)</f>
        <v>0</v>
      </c>
      <c r="I155" s="65">
        <f>G155-H155</f>
        <v>0</v>
      </c>
      <c r="J155" s="66">
        <f t="shared" si="148"/>
        <v>0</v>
      </c>
      <c r="K155" s="75">
        <f>SUM(K157:K158)</f>
        <v>0</v>
      </c>
      <c r="L155" s="65">
        <f>J155-K155</f>
        <v>0</v>
      </c>
      <c r="M155" s="66">
        <f t="shared" si="148"/>
        <v>0</v>
      </c>
      <c r="N155" s="75">
        <f>SUM(N157:N158)</f>
        <v>0</v>
      </c>
      <c r="O155" s="65">
        <f>M155-N155</f>
        <v>0</v>
      </c>
      <c r="P155" s="66">
        <f t="shared" si="148"/>
        <v>0</v>
      </c>
      <c r="Q155" s="75">
        <f t="shared" si="148"/>
        <v>3000</v>
      </c>
      <c r="R155" s="65">
        <f>P155-Q155</f>
        <v>-3000</v>
      </c>
      <c r="S155" s="66">
        <f t="shared" si="148"/>
        <v>0</v>
      </c>
      <c r="T155" s="75">
        <f>SUM(T157:T158)</f>
        <v>0</v>
      </c>
      <c r="U155" s="65">
        <f>S155-T155</f>
        <v>0</v>
      </c>
      <c r="V155" s="66">
        <f t="shared" si="148"/>
        <v>0</v>
      </c>
      <c r="W155" s="75">
        <f>SUM(W157:W158)</f>
        <v>0</v>
      </c>
      <c r="X155" s="65">
        <f>V155-W155</f>
        <v>0</v>
      </c>
      <c r="Y155" s="327"/>
    </row>
    <row r="156" spans="1:25" ht="5.25" customHeight="1" outlineLevel="1" x14ac:dyDescent="0.15">
      <c r="A156" s="1085"/>
      <c r="B156" s="67"/>
      <c r="C156" s="1180"/>
      <c r="D156" s="68"/>
      <c r="E156" s="155"/>
      <c r="F156" s="69"/>
      <c r="G156" s="496"/>
      <c r="H156" s="547"/>
      <c r="I156" s="69"/>
      <c r="J156" s="496"/>
      <c r="K156" s="547"/>
      <c r="L156" s="69"/>
      <c r="M156" s="496"/>
      <c r="N156" s="547"/>
      <c r="O156" s="69"/>
      <c r="P156" s="496"/>
      <c r="Q156" s="547"/>
      <c r="R156" s="69"/>
      <c r="S156" s="496"/>
      <c r="T156" s="547"/>
      <c r="U156" s="69"/>
      <c r="V156" s="496"/>
      <c r="W156" s="547"/>
      <c r="X156" s="69"/>
      <c r="Y156" s="327"/>
    </row>
    <row r="157" spans="1:25" s="613" customFormat="1" ht="12" customHeight="1" outlineLevel="1" x14ac:dyDescent="0.15">
      <c r="A157" s="1089">
        <v>6286952</v>
      </c>
      <c r="B157" s="631" t="s">
        <v>135</v>
      </c>
      <c r="C157" s="1181" t="s">
        <v>790</v>
      </c>
      <c r="D157" s="629">
        <f t="shared" ref="D157:D159" si="149">SUM(H157,K157,N157,Q157,T157,W157)</f>
        <v>1000</v>
      </c>
      <c r="E157" s="626">
        <f t="shared" si="117"/>
        <v>0</v>
      </c>
      <c r="F157" s="627">
        <f t="shared" ref="F157:F159" si="150">E157-D157</f>
        <v>-1000</v>
      </c>
      <c r="G157" s="1030"/>
      <c r="H157" s="1036"/>
      <c r="I157" s="1032">
        <f t="shared" ref="I157:I159" si="151">G157-H157</f>
        <v>0</v>
      </c>
      <c r="J157" s="1030"/>
      <c r="K157" s="1036"/>
      <c r="L157" s="1032">
        <f t="shared" ref="L157:L159" si="152">J157-K157</f>
        <v>0</v>
      </c>
      <c r="M157" s="1030"/>
      <c r="N157" s="1036"/>
      <c r="O157" s="1032">
        <f t="shared" ref="O157:O159" si="153">M157-N157</f>
        <v>0</v>
      </c>
      <c r="P157" s="624"/>
      <c r="Q157" s="630">
        <v>1000</v>
      </c>
      <c r="R157" s="627">
        <f t="shared" ref="R157:R159" si="154">P157-Q157</f>
        <v>-1000</v>
      </c>
      <c r="S157" s="1030"/>
      <c r="T157" s="1036"/>
      <c r="U157" s="1032">
        <f t="shared" ref="U157:U159" si="155">S157-T157</f>
        <v>0</v>
      </c>
      <c r="V157" s="1030"/>
      <c r="W157" s="1036"/>
      <c r="X157" s="1032">
        <f t="shared" ref="X157:X159" si="156">V157-W157</f>
        <v>0</v>
      </c>
      <c r="Y157" s="628"/>
    </row>
    <row r="158" spans="1:25" s="613" customFormat="1" ht="12" customHeight="1" outlineLevel="1" x14ac:dyDescent="0.15">
      <c r="A158" s="1089">
        <v>6286552</v>
      </c>
      <c r="B158" s="631" t="s">
        <v>136</v>
      </c>
      <c r="C158" s="1181" t="s">
        <v>791</v>
      </c>
      <c r="D158" s="629">
        <f t="shared" si="149"/>
        <v>1800</v>
      </c>
      <c r="E158" s="626">
        <f t="shared" si="117"/>
        <v>0</v>
      </c>
      <c r="F158" s="627">
        <f t="shared" si="150"/>
        <v>-1800</v>
      </c>
      <c r="G158" s="1030"/>
      <c r="H158" s="1036"/>
      <c r="I158" s="1032">
        <f t="shared" si="151"/>
        <v>0</v>
      </c>
      <c r="J158" s="1030"/>
      <c r="K158" s="1036"/>
      <c r="L158" s="1032">
        <f t="shared" si="152"/>
        <v>0</v>
      </c>
      <c r="M158" s="1030"/>
      <c r="N158" s="1036"/>
      <c r="O158" s="1032">
        <f t="shared" si="153"/>
        <v>0</v>
      </c>
      <c r="P158" s="624">
        <f>Balance!C72</f>
        <v>0</v>
      </c>
      <c r="Q158" s="630">
        <v>1800</v>
      </c>
      <c r="R158" s="627">
        <f t="shared" si="154"/>
        <v>-1800</v>
      </c>
      <c r="S158" s="1030"/>
      <c r="T158" s="1036"/>
      <c r="U158" s="1032">
        <f t="shared" si="155"/>
        <v>0</v>
      </c>
      <c r="V158" s="1030"/>
      <c r="W158" s="1036"/>
      <c r="X158" s="1032">
        <f t="shared" si="156"/>
        <v>0</v>
      </c>
      <c r="Y158" s="628"/>
    </row>
    <row r="159" spans="1:25" s="613" customFormat="1" ht="12" customHeight="1" outlineLevel="1" x14ac:dyDescent="0.15">
      <c r="A159" s="1086">
        <v>6286452</v>
      </c>
      <c r="B159" s="625" t="s">
        <v>85</v>
      </c>
      <c r="C159" s="1181" t="s">
        <v>792</v>
      </c>
      <c r="D159" s="629">
        <f t="shared" si="149"/>
        <v>200</v>
      </c>
      <c r="E159" s="626">
        <f t="shared" si="117"/>
        <v>0</v>
      </c>
      <c r="F159" s="627">
        <f t="shared" si="150"/>
        <v>-200</v>
      </c>
      <c r="G159" s="1030"/>
      <c r="H159" s="1036"/>
      <c r="I159" s="1032">
        <f t="shared" si="151"/>
        <v>0</v>
      </c>
      <c r="J159" s="1030"/>
      <c r="K159" s="1036"/>
      <c r="L159" s="1032">
        <f t="shared" si="152"/>
        <v>0</v>
      </c>
      <c r="M159" s="1030"/>
      <c r="N159" s="1036"/>
      <c r="O159" s="1032">
        <f t="shared" si="153"/>
        <v>0</v>
      </c>
      <c r="P159" s="624"/>
      <c r="Q159" s="630">
        <v>200</v>
      </c>
      <c r="R159" s="627">
        <f t="shared" si="154"/>
        <v>-200</v>
      </c>
      <c r="S159" s="1030"/>
      <c r="T159" s="1036"/>
      <c r="U159" s="1032">
        <f t="shared" si="155"/>
        <v>0</v>
      </c>
      <c r="V159" s="1030"/>
      <c r="W159" s="1036"/>
      <c r="X159" s="1032">
        <f t="shared" si="156"/>
        <v>0</v>
      </c>
      <c r="Y159" s="628"/>
    </row>
    <row r="160" spans="1:25" s="613" customFormat="1" ht="5.25" customHeight="1" outlineLevel="1" x14ac:dyDescent="0.15">
      <c r="A160" s="1100"/>
      <c r="B160" s="662"/>
      <c r="C160" s="1200"/>
      <c r="D160" s="663"/>
      <c r="E160" s="664"/>
      <c r="F160" s="665"/>
      <c r="G160" s="666"/>
      <c r="H160" s="667"/>
      <c r="I160" s="665"/>
      <c r="J160" s="666"/>
      <c r="K160" s="667"/>
      <c r="L160" s="665"/>
      <c r="M160" s="666"/>
      <c r="N160" s="667"/>
      <c r="O160" s="665"/>
      <c r="P160" s="666"/>
      <c r="Q160" s="667"/>
      <c r="R160" s="665"/>
      <c r="S160" s="666"/>
      <c r="T160" s="667"/>
      <c r="U160" s="665"/>
      <c r="V160" s="666"/>
      <c r="W160" s="667"/>
      <c r="X160" s="665"/>
      <c r="Y160" s="628"/>
    </row>
    <row r="161" spans="1:25" ht="12" customHeight="1" outlineLevel="1" x14ac:dyDescent="0.15">
      <c r="A161" s="1340" t="s">
        <v>33</v>
      </c>
      <c r="B161" s="1341"/>
      <c r="C161" s="1179"/>
      <c r="D161" s="63">
        <f>SUM(D163:D164)</f>
        <v>13000</v>
      </c>
      <c r="E161" s="64">
        <f t="shared" si="117"/>
        <v>0</v>
      </c>
      <c r="F161" s="65">
        <f>SUM(F163:F164)</f>
        <v>-13000</v>
      </c>
      <c r="G161" s="66">
        <f t="shared" ref="G161:V161" si="157">SUM(G163)</f>
        <v>0</v>
      </c>
      <c r="H161" s="75">
        <f>SUM(H163:H164)</f>
        <v>0</v>
      </c>
      <c r="I161" s="65">
        <f>G161-H161</f>
        <v>0</v>
      </c>
      <c r="J161" s="66">
        <f t="shared" si="157"/>
        <v>0</v>
      </c>
      <c r="K161" s="75">
        <f>SUM(K163:K164)</f>
        <v>0</v>
      </c>
      <c r="L161" s="65">
        <f>J161-K161</f>
        <v>0</v>
      </c>
      <c r="M161" s="66">
        <f t="shared" si="157"/>
        <v>0</v>
      </c>
      <c r="N161" s="75">
        <f>SUM(N163:N164)</f>
        <v>0</v>
      </c>
      <c r="O161" s="65">
        <f>M161-N161</f>
        <v>0</v>
      </c>
      <c r="P161" s="66">
        <f t="shared" si="157"/>
        <v>0</v>
      </c>
      <c r="Q161" s="75">
        <f>SUM(Q163:Q164)</f>
        <v>0</v>
      </c>
      <c r="R161" s="65">
        <f>P161-Q161</f>
        <v>0</v>
      </c>
      <c r="S161" s="66">
        <f>SUM(S163:S164)</f>
        <v>0</v>
      </c>
      <c r="T161" s="75">
        <f>SUM(T163:T164)</f>
        <v>13000</v>
      </c>
      <c r="U161" s="65">
        <f>S161-T161</f>
        <v>-13000</v>
      </c>
      <c r="V161" s="66">
        <f t="shared" si="157"/>
        <v>0</v>
      </c>
      <c r="W161" s="75">
        <f>SUM(W163:W164)</f>
        <v>0</v>
      </c>
      <c r="X161" s="65">
        <f>V161-W161</f>
        <v>0</v>
      </c>
      <c r="Y161" s="327"/>
    </row>
    <row r="162" spans="1:25" ht="5.25" customHeight="1" outlineLevel="1" x14ac:dyDescent="0.15">
      <c r="A162" s="1092"/>
      <c r="B162" s="86"/>
      <c r="C162" s="1187"/>
      <c r="D162" s="84"/>
      <c r="E162" s="159"/>
      <c r="F162" s="43"/>
      <c r="G162" s="501"/>
      <c r="H162" s="549"/>
      <c r="I162" s="43"/>
      <c r="J162" s="501"/>
      <c r="K162" s="549"/>
      <c r="L162" s="43"/>
      <c r="M162" s="501"/>
      <c r="N162" s="549"/>
      <c r="O162" s="43"/>
      <c r="P162" s="501"/>
      <c r="Q162" s="549"/>
      <c r="R162" s="43"/>
      <c r="S162" s="501"/>
      <c r="T162" s="549"/>
      <c r="U162" s="43"/>
      <c r="V162" s="501"/>
      <c r="W162" s="549"/>
      <c r="X162" s="43"/>
      <c r="Y162" s="327"/>
    </row>
    <row r="163" spans="1:25" s="642" customFormat="1" ht="12" customHeight="1" outlineLevel="1" x14ac:dyDescent="0.15">
      <c r="A163" s="1089">
        <v>628642</v>
      </c>
      <c r="B163" s="631" t="s">
        <v>137</v>
      </c>
      <c r="C163" s="1181" t="s">
        <v>790</v>
      </c>
      <c r="D163" s="632">
        <f t="shared" ref="D163:D164" si="158">SUM(H163,K163,N163,Q163,T163,W163)</f>
        <v>1000</v>
      </c>
      <c r="E163" s="648">
        <f t="shared" si="117"/>
        <v>0</v>
      </c>
      <c r="F163" s="627">
        <f t="shared" ref="F163:F164" si="159">E163-D163</f>
        <v>-1000</v>
      </c>
      <c r="G163" s="1030"/>
      <c r="H163" s="1031"/>
      <c r="I163" s="1032">
        <f t="shared" ref="I163:I164" si="160">G163-H163</f>
        <v>0</v>
      </c>
      <c r="J163" s="1030"/>
      <c r="K163" s="1031"/>
      <c r="L163" s="1032">
        <f t="shared" ref="L163:L164" si="161">J163-K163</f>
        <v>0</v>
      </c>
      <c r="M163" s="1030"/>
      <c r="N163" s="1031"/>
      <c r="O163" s="1032">
        <f t="shared" ref="O163:O164" si="162">M163-N163</f>
        <v>0</v>
      </c>
      <c r="P163" s="1030"/>
      <c r="Q163" s="1031"/>
      <c r="R163" s="1032">
        <f t="shared" ref="R163:R164" si="163">P163-Q163</f>
        <v>0</v>
      </c>
      <c r="S163" s="624"/>
      <c r="T163" s="633">
        <v>1000</v>
      </c>
      <c r="U163" s="627">
        <f t="shared" ref="U163:U164" si="164">S163-T163</f>
        <v>-1000</v>
      </c>
      <c r="V163" s="1030"/>
      <c r="W163" s="1031"/>
      <c r="X163" s="1032">
        <f t="shared" ref="X163:X164" si="165">V163-W163</f>
        <v>0</v>
      </c>
      <c r="Y163" s="641"/>
    </row>
    <row r="164" spans="1:25" s="642" customFormat="1" ht="12" customHeight="1" outlineLevel="1" x14ac:dyDescent="0.15">
      <c r="A164" s="1089">
        <v>628652</v>
      </c>
      <c r="B164" s="631" t="s">
        <v>138</v>
      </c>
      <c r="C164" s="1181" t="s">
        <v>791</v>
      </c>
      <c r="D164" s="632">
        <f t="shared" si="158"/>
        <v>12000</v>
      </c>
      <c r="E164" s="626">
        <f t="shared" si="117"/>
        <v>0</v>
      </c>
      <c r="F164" s="627">
        <f t="shared" si="159"/>
        <v>-12000</v>
      </c>
      <c r="G164" s="1030"/>
      <c r="H164" s="1031"/>
      <c r="I164" s="1032">
        <f t="shared" si="160"/>
        <v>0</v>
      </c>
      <c r="J164" s="1030"/>
      <c r="K164" s="1031"/>
      <c r="L164" s="1032">
        <f t="shared" si="161"/>
        <v>0</v>
      </c>
      <c r="M164" s="1030"/>
      <c r="N164" s="1031"/>
      <c r="O164" s="1032">
        <f t="shared" si="162"/>
        <v>0</v>
      </c>
      <c r="P164" s="1030"/>
      <c r="Q164" s="1031"/>
      <c r="R164" s="1032">
        <f t="shared" si="163"/>
        <v>0</v>
      </c>
      <c r="S164" s="624">
        <f>Balance!C67</f>
        <v>0</v>
      </c>
      <c r="T164" s="633">
        <v>12000</v>
      </c>
      <c r="U164" s="627">
        <f t="shared" si="164"/>
        <v>-12000</v>
      </c>
      <c r="V164" s="1030"/>
      <c r="W164" s="1031"/>
      <c r="X164" s="1032">
        <f t="shared" si="165"/>
        <v>0</v>
      </c>
      <c r="Y164" s="641"/>
    </row>
    <row r="165" spans="1:25" ht="5.25" customHeight="1" outlineLevel="1" x14ac:dyDescent="0.15">
      <c r="A165" s="1092"/>
      <c r="B165" s="86"/>
      <c r="C165" s="1187"/>
      <c r="D165" s="84"/>
      <c r="E165" s="159"/>
      <c r="F165" s="43"/>
      <c r="G165" s="501"/>
      <c r="H165" s="549"/>
      <c r="I165" s="43"/>
      <c r="J165" s="501"/>
      <c r="K165" s="549"/>
      <c r="L165" s="43"/>
      <c r="M165" s="501"/>
      <c r="N165" s="549"/>
      <c r="O165" s="43"/>
      <c r="P165" s="501"/>
      <c r="Q165" s="549"/>
      <c r="R165" s="43"/>
      <c r="S165" s="501"/>
      <c r="T165" s="549"/>
      <c r="U165" s="43"/>
      <c r="V165" s="501"/>
      <c r="W165" s="549"/>
      <c r="X165" s="43"/>
      <c r="Y165" s="327"/>
    </row>
    <row r="166" spans="1:25" ht="12" customHeight="1" outlineLevel="1" x14ac:dyDescent="0.15">
      <c r="A166" s="1340" t="s">
        <v>34</v>
      </c>
      <c r="B166" s="1341"/>
      <c r="C166" s="1179"/>
      <c r="D166" s="63">
        <f>SUM(D168:D169)</f>
        <v>11000</v>
      </c>
      <c r="E166" s="64">
        <f t="shared" si="117"/>
        <v>0</v>
      </c>
      <c r="F166" s="65">
        <f t="shared" ref="F166:V166" si="166">SUM(F168:F169)</f>
        <v>-11000</v>
      </c>
      <c r="G166" s="66">
        <f t="shared" si="166"/>
        <v>0</v>
      </c>
      <c r="H166" s="75">
        <f>SUM(H168:H169)</f>
        <v>0</v>
      </c>
      <c r="I166" s="109">
        <f>G166-H166</f>
        <v>0</v>
      </c>
      <c r="J166" s="66">
        <f t="shared" si="166"/>
        <v>0</v>
      </c>
      <c r="K166" s="75">
        <f>SUM(K168:K169)</f>
        <v>0</v>
      </c>
      <c r="L166" s="109">
        <f>J166-K166</f>
        <v>0</v>
      </c>
      <c r="M166" s="66">
        <f t="shared" si="166"/>
        <v>0</v>
      </c>
      <c r="N166" s="75">
        <f>SUM(N168:N169)</f>
        <v>0</v>
      </c>
      <c r="O166" s="109">
        <f>M166-N166</f>
        <v>0</v>
      </c>
      <c r="P166" s="66">
        <f t="shared" si="166"/>
        <v>0</v>
      </c>
      <c r="Q166" s="75">
        <f>SUM(Q168:Q169)</f>
        <v>0</v>
      </c>
      <c r="R166" s="109">
        <f>P166-Q166</f>
        <v>0</v>
      </c>
      <c r="S166" s="66">
        <f t="shared" si="166"/>
        <v>0</v>
      </c>
      <c r="T166" s="75">
        <f t="shared" si="166"/>
        <v>11000</v>
      </c>
      <c r="U166" s="109">
        <f>S166-T166</f>
        <v>-11000</v>
      </c>
      <c r="V166" s="66">
        <f t="shared" si="166"/>
        <v>0</v>
      </c>
      <c r="W166" s="75">
        <f>SUM(W168:W169)</f>
        <v>0</v>
      </c>
      <c r="X166" s="109">
        <f>V166-W166</f>
        <v>0</v>
      </c>
      <c r="Y166" s="327"/>
    </row>
    <row r="167" spans="1:25" ht="5.25" customHeight="1" outlineLevel="1" x14ac:dyDescent="0.15">
      <c r="A167" s="1097"/>
      <c r="B167" s="98"/>
      <c r="C167" s="1194"/>
      <c r="D167" s="99"/>
      <c r="E167" s="163"/>
      <c r="F167" s="43"/>
      <c r="G167" s="501"/>
      <c r="H167" s="554"/>
      <c r="I167" s="43"/>
      <c r="J167" s="501"/>
      <c r="K167" s="554"/>
      <c r="L167" s="43"/>
      <c r="M167" s="501"/>
      <c r="N167" s="554"/>
      <c r="O167" s="43"/>
      <c r="P167" s="501"/>
      <c r="Q167" s="554"/>
      <c r="R167" s="43"/>
      <c r="S167" s="501"/>
      <c r="T167" s="554"/>
      <c r="U167" s="43"/>
      <c r="V167" s="501"/>
      <c r="W167" s="554"/>
      <c r="X167" s="43"/>
      <c r="Y167" s="327"/>
    </row>
    <row r="168" spans="1:25" s="642" customFormat="1" ht="12" customHeight="1" outlineLevel="1" x14ac:dyDescent="0.15">
      <c r="A168" s="1096">
        <v>6286422</v>
      </c>
      <c r="B168" s="649" t="s">
        <v>139</v>
      </c>
      <c r="C168" s="1181" t="s">
        <v>790</v>
      </c>
      <c r="D168" s="650">
        <f t="shared" ref="D168:D169" si="167">SUM(H168,K168,N168,Q168,T168,W168)</f>
        <v>1000</v>
      </c>
      <c r="E168" s="626">
        <f t="shared" si="117"/>
        <v>0</v>
      </c>
      <c r="F168" s="627">
        <f t="shared" ref="F168:F169" si="168">E168-D168</f>
        <v>-1000</v>
      </c>
      <c r="G168" s="1030"/>
      <c r="H168" s="1040"/>
      <c r="I168" s="1032">
        <f t="shared" ref="I168:I169" si="169">G168-H168</f>
        <v>0</v>
      </c>
      <c r="J168" s="1030"/>
      <c r="K168" s="1040"/>
      <c r="L168" s="1032">
        <f t="shared" ref="L168:L169" si="170">J168-K168</f>
        <v>0</v>
      </c>
      <c r="M168" s="1030"/>
      <c r="N168" s="1040"/>
      <c r="O168" s="1032">
        <f t="shared" ref="O168:O169" si="171">M168-N168</f>
        <v>0</v>
      </c>
      <c r="P168" s="1030"/>
      <c r="Q168" s="1040"/>
      <c r="R168" s="1032">
        <f t="shared" ref="R168:R169" si="172">P168-Q168</f>
        <v>0</v>
      </c>
      <c r="S168" s="624"/>
      <c r="T168" s="652">
        <v>1000</v>
      </c>
      <c r="U168" s="627">
        <f t="shared" ref="U168:U169" si="173">S168-T168</f>
        <v>-1000</v>
      </c>
      <c r="V168" s="1030"/>
      <c r="W168" s="1040"/>
      <c r="X168" s="1032">
        <f t="shared" ref="X168:X169" si="174">V168-W168</f>
        <v>0</v>
      </c>
      <c r="Y168" s="641"/>
    </row>
    <row r="169" spans="1:25" s="642" customFormat="1" ht="12" customHeight="1" outlineLevel="1" x14ac:dyDescent="0.15">
      <c r="A169" s="1096">
        <v>6286522</v>
      </c>
      <c r="B169" s="649" t="s">
        <v>140</v>
      </c>
      <c r="C169" s="1181" t="s">
        <v>791</v>
      </c>
      <c r="D169" s="650">
        <f t="shared" si="167"/>
        <v>10000</v>
      </c>
      <c r="E169" s="626">
        <f t="shared" si="117"/>
        <v>0</v>
      </c>
      <c r="F169" s="627">
        <f t="shared" si="168"/>
        <v>-10000</v>
      </c>
      <c r="G169" s="1030"/>
      <c r="H169" s="1040"/>
      <c r="I169" s="1032">
        <f t="shared" si="169"/>
        <v>0</v>
      </c>
      <c r="J169" s="1030"/>
      <c r="K169" s="1040"/>
      <c r="L169" s="1032">
        <f t="shared" si="170"/>
        <v>0</v>
      </c>
      <c r="M169" s="1030"/>
      <c r="N169" s="1040"/>
      <c r="O169" s="1032">
        <f t="shared" si="171"/>
        <v>0</v>
      </c>
      <c r="P169" s="1030"/>
      <c r="Q169" s="1040"/>
      <c r="R169" s="1032">
        <f t="shared" si="172"/>
        <v>0</v>
      </c>
      <c r="S169" s="624">
        <f>Balance!C68</f>
        <v>0</v>
      </c>
      <c r="T169" s="652">
        <v>10000</v>
      </c>
      <c r="U169" s="627">
        <f t="shared" si="173"/>
        <v>-10000</v>
      </c>
      <c r="V169" s="1030"/>
      <c r="W169" s="1040"/>
      <c r="X169" s="1032">
        <f t="shared" si="174"/>
        <v>0</v>
      </c>
      <c r="Y169" s="641"/>
    </row>
    <row r="170" spans="1:25" ht="5.25" customHeight="1" outlineLevel="1" x14ac:dyDescent="0.15">
      <c r="A170" s="1097"/>
      <c r="B170" s="98"/>
      <c r="C170" s="1194"/>
      <c r="D170" s="99"/>
      <c r="E170" s="163"/>
      <c r="F170" s="41"/>
      <c r="G170" s="506"/>
      <c r="H170" s="554"/>
      <c r="I170" s="41"/>
      <c r="J170" s="506"/>
      <c r="K170" s="554"/>
      <c r="L170" s="41"/>
      <c r="M170" s="506"/>
      <c r="N170" s="554"/>
      <c r="O170" s="41"/>
      <c r="P170" s="506"/>
      <c r="Q170" s="554"/>
      <c r="R170" s="41"/>
      <c r="S170" s="506"/>
      <c r="T170" s="554"/>
      <c r="U170" s="41"/>
      <c r="V170" s="506"/>
      <c r="W170" s="554"/>
      <c r="X170" s="41"/>
      <c r="Y170" s="327"/>
    </row>
    <row r="171" spans="1:25" ht="12" customHeight="1" outlineLevel="1" x14ac:dyDescent="0.15">
      <c r="A171" s="1340" t="s">
        <v>4</v>
      </c>
      <c r="B171" s="1341"/>
      <c r="C171" s="1193"/>
      <c r="D171" s="94">
        <f>SUM(D173:D174)</f>
        <v>12000</v>
      </c>
      <c r="E171" s="107">
        <f t="shared" si="117"/>
        <v>0</v>
      </c>
      <c r="F171" s="95">
        <f t="shared" ref="F171:W171" si="175">SUM(F173:F174)</f>
        <v>-12000</v>
      </c>
      <c r="G171" s="505">
        <f t="shared" si="175"/>
        <v>0</v>
      </c>
      <c r="H171" s="97">
        <f>SUM(H173:H174)</f>
        <v>0</v>
      </c>
      <c r="I171" s="95">
        <f>G171-H171</f>
        <v>0</v>
      </c>
      <c r="J171" s="505">
        <f t="shared" si="175"/>
        <v>0</v>
      </c>
      <c r="K171" s="97">
        <f>SUM(K173:K174)</f>
        <v>0</v>
      </c>
      <c r="L171" s="95">
        <f>J171-K171</f>
        <v>0</v>
      </c>
      <c r="M171" s="505">
        <f t="shared" si="175"/>
        <v>0</v>
      </c>
      <c r="N171" s="97">
        <f>SUM(N173:N174)</f>
        <v>0</v>
      </c>
      <c r="O171" s="95">
        <f>M171-N171</f>
        <v>0</v>
      </c>
      <c r="P171" s="505">
        <f t="shared" si="175"/>
        <v>0</v>
      </c>
      <c r="Q171" s="97">
        <f>SUM(Q173:Q174)</f>
        <v>0</v>
      </c>
      <c r="R171" s="95">
        <f>P171-Q171</f>
        <v>0</v>
      </c>
      <c r="S171" s="505">
        <f t="shared" si="175"/>
        <v>0</v>
      </c>
      <c r="T171" s="97">
        <f>SUM(T173:T174)</f>
        <v>0</v>
      </c>
      <c r="U171" s="95">
        <f>S171-T171</f>
        <v>0</v>
      </c>
      <c r="V171" s="505">
        <f t="shared" si="175"/>
        <v>0</v>
      </c>
      <c r="W171" s="97">
        <f t="shared" si="175"/>
        <v>12000</v>
      </c>
      <c r="X171" s="95">
        <f>V171-W171</f>
        <v>-12000</v>
      </c>
      <c r="Y171" s="327"/>
    </row>
    <row r="172" spans="1:25" ht="5.25" customHeight="1" outlineLevel="1" x14ac:dyDescent="0.15">
      <c r="A172" s="1101"/>
      <c r="B172" s="110"/>
      <c r="C172" s="1201"/>
      <c r="D172" s="84"/>
      <c r="E172" s="159"/>
      <c r="F172" s="43"/>
      <c r="G172" s="501"/>
      <c r="H172" s="549"/>
      <c r="I172" s="43"/>
      <c r="J172" s="501"/>
      <c r="K172" s="549"/>
      <c r="L172" s="43"/>
      <c r="M172" s="501"/>
      <c r="N172" s="549"/>
      <c r="O172" s="43"/>
      <c r="P172" s="501"/>
      <c r="Q172" s="549"/>
      <c r="R172" s="43"/>
      <c r="S172" s="501"/>
      <c r="T172" s="549"/>
      <c r="U172" s="43"/>
      <c r="V172" s="501"/>
      <c r="W172" s="549"/>
      <c r="X172" s="43"/>
      <c r="Y172" s="327"/>
    </row>
    <row r="173" spans="1:25" s="642" customFormat="1" ht="12" customHeight="1" outlineLevel="1" x14ac:dyDescent="0.15">
      <c r="A173" s="1086">
        <v>628651</v>
      </c>
      <c r="B173" s="625" t="s">
        <v>141</v>
      </c>
      <c r="C173" s="1181" t="s">
        <v>790</v>
      </c>
      <c r="D173" s="629">
        <f t="shared" ref="D173:D174" si="176">SUM(H173,K173,N173,Q173,T173,W173)</f>
        <v>10000</v>
      </c>
      <c r="E173" s="626">
        <f t="shared" si="117"/>
        <v>0</v>
      </c>
      <c r="F173" s="627">
        <f t="shared" ref="F173:F174" si="177">E173-D173</f>
        <v>-10000</v>
      </c>
      <c r="G173" s="1030"/>
      <c r="H173" s="1036"/>
      <c r="I173" s="1032">
        <f t="shared" ref="I173:I174" si="178">G173-H173</f>
        <v>0</v>
      </c>
      <c r="J173" s="1030"/>
      <c r="K173" s="1036"/>
      <c r="L173" s="1032">
        <f t="shared" ref="L173:L174" si="179">J173-K173</f>
        <v>0</v>
      </c>
      <c r="M173" s="1030"/>
      <c r="N173" s="1036"/>
      <c r="O173" s="1032">
        <f t="shared" ref="O173:O174" si="180">M173-N173</f>
        <v>0</v>
      </c>
      <c r="P173" s="1030"/>
      <c r="Q173" s="1036"/>
      <c r="R173" s="1032">
        <f t="shared" ref="R173:R174" si="181">P173-Q173</f>
        <v>0</v>
      </c>
      <c r="S173" s="1030"/>
      <c r="T173" s="1036"/>
      <c r="U173" s="1032">
        <f t="shared" ref="U173:U174" si="182">S173-T173</f>
        <v>0</v>
      </c>
      <c r="V173" s="624">
        <f>Balance!C66</f>
        <v>0</v>
      </c>
      <c r="W173" s="630">
        <v>10000</v>
      </c>
      <c r="X173" s="627">
        <f t="shared" ref="X173:X174" si="183">V173-W173</f>
        <v>-10000</v>
      </c>
      <c r="Y173" s="641"/>
    </row>
    <row r="174" spans="1:25" s="642" customFormat="1" ht="12" customHeight="1" outlineLevel="1" x14ac:dyDescent="0.15">
      <c r="A174" s="1096">
        <v>628641</v>
      </c>
      <c r="B174" s="649" t="s">
        <v>142</v>
      </c>
      <c r="C174" s="1181" t="s">
        <v>791</v>
      </c>
      <c r="D174" s="629">
        <f t="shared" si="176"/>
        <v>2000</v>
      </c>
      <c r="E174" s="626">
        <f t="shared" si="117"/>
        <v>0</v>
      </c>
      <c r="F174" s="627">
        <f t="shared" si="177"/>
        <v>-2000</v>
      </c>
      <c r="G174" s="1030"/>
      <c r="H174" s="1036"/>
      <c r="I174" s="1032">
        <f t="shared" si="178"/>
        <v>0</v>
      </c>
      <c r="J174" s="1030"/>
      <c r="K174" s="1036"/>
      <c r="L174" s="1032">
        <f t="shared" si="179"/>
        <v>0</v>
      </c>
      <c r="M174" s="1030"/>
      <c r="N174" s="1036"/>
      <c r="O174" s="1032">
        <f t="shared" si="180"/>
        <v>0</v>
      </c>
      <c r="P174" s="1030"/>
      <c r="Q174" s="1036"/>
      <c r="R174" s="1032">
        <f t="shared" si="181"/>
        <v>0</v>
      </c>
      <c r="S174" s="1030"/>
      <c r="T174" s="1036"/>
      <c r="U174" s="1032">
        <f t="shared" si="182"/>
        <v>0</v>
      </c>
      <c r="V174" s="624"/>
      <c r="W174" s="630">
        <v>2000</v>
      </c>
      <c r="X174" s="627">
        <f t="shared" si="183"/>
        <v>-2000</v>
      </c>
      <c r="Y174" s="641"/>
    </row>
    <row r="175" spans="1:25" ht="5.25" customHeight="1" outlineLevel="1" x14ac:dyDescent="0.15">
      <c r="A175" s="1099"/>
      <c r="B175" s="100"/>
      <c r="C175" s="1197"/>
      <c r="D175" s="101"/>
      <c r="E175" s="164"/>
      <c r="F175" s="102"/>
      <c r="G175" s="509"/>
      <c r="H175" s="555"/>
      <c r="I175" s="102"/>
      <c r="J175" s="509"/>
      <c r="K175" s="555"/>
      <c r="L175" s="102"/>
      <c r="M175" s="509"/>
      <c r="N175" s="555"/>
      <c r="O175" s="102"/>
      <c r="P175" s="509"/>
      <c r="Q175" s="555"/>
      <c r="R175" s="102"/>
      <c r="S175" s="509"/>
      <c r="T175" s="555"/>
      <c r="U175" s="102"/>
      <c r="V175" s="509"/>
      <c r="W175" s="555"/>
      <c r="X175" s="102"/>
      <c r="Y175" s="327"/>
    </row>
    <row r="176" spans="1:25" ht="15" customHeight="1" x14ac:dyDescent="0.15">
      <c r="A176" s="1357" t="s">
        <v>444</v>
      </c>
      <c r="B176" s="1358"/>
      <c r="C176" s="1202"/>
      <c r="D176" s="47">
        <f>SUM(D171,D166,D161,D155,D149,D145,D139,D133)</f>
        <v>181500</v>
      </c>
      <c r="E176" s="103">
        <f>SUM(E133,E139,E145,E149,E155,E161,E166,E171)</f>
        <v>0</v>
      </c>
      <c r="F176" s="104">
        <f t="shared" ref="F176:V176" si="184">SUM(F171,F166,F161,F155,F149,F145,F139,F133)</f>
        <v>-181500</v>
      </c>
      <c r="G176" s="485">
        <f t="shared" si="184"/>
        <v>0</v>
      </c>
      <c r="H176" s="106">
        <f>SUM(H171,H166,H161,H155,H149,H145,H139,H133)</f>
        <v>0</v>
      </c>
      <c r="I176" s="104">
        <f>G176-H176</f>
        <v>0</v>
      </c>
      <c r="J176" s="485">
        <f t="shared" si="184"/>
        <v>0</v>
      </c>
      <c r="K176" s="106">
        <f>SUM(K171,K166,K161,K155,K149,K145,K139,K133)</f>
        <v>21000</v>
      </c>
      <c r="L176" s="104">
        <f>J176-K176</f>
        <v>-21000</v>
      </c>
      <c r="M176" s="485">
        <f t="shared" si="184"/>
        <v>0</v>
      </c>
      <c r="N176" s="106">
        <f>SUM(N171,N166,N161,N155,N149,N145,N139,N133)</f>
        <v>86000</v>
      </c>
      <c r="O176" s="104">
        <f>M176-N176</f>
        <v>-86000</v>
      </c>
      <c r="P176" s="485">
        <f t="shared" si="184"/>
        <v>0</v>
      </c>
      <c r="Q176" s="106">
        <f>SUM(Q171,Q166,Q161,Q155,Q149,Q145,Q139,Q133)</f>
        <v>38500</v>
      </c>
      <c r="R176" s="104">
        <f>P176-Q176</f>
        <v>-38500</v>
      </c>
      <c r="S176" s="485">
        <f t="shared" si="184"/>
        <v>0</v>
      </c>
      <c r="T176" s="106">
        <f>SUM(T171,T166,T161,T155,T149,T145,T139,T133)</f>
        <v>24000</v>
      </c>
      <c r="U176" s="104">
        <f>S176-T176</f>
        <v>-24000</v>
      </c>
      <c r="V176" s="485">
        <f t="shared" si="184"/>
        <v>0</v>
      </c>
      <c r="W176" s="106">
        <f>SUM(W171,W166,W161,W155,W149,W145,W139,W133)</f>
        <v>12000</v>
      </c>
      <c r="X176" s="104">
        <f>V176-W176</f>
        <v>-12000</v>
      </c>
      <c r="Y176" s="327"/>
    </row>
    <row r="177" spans="1:25" ht="28" customHeight="1" x14ac:dyDescent="0.15">
      <c r="A177" s="1332" t="s">
        <v>483</v>
      </c>
      <c r="B177" s="1354"/>
      <c r="C177" s="1178"/>
      <c r="D177" s="473"/>
      <c r="E177" s="141"/>
      <c r="F177" s="425"/>
      <c r="G177" s="488"/>
      <c r="H177" s="556"/>
      <c r="I177" s="425"/>
      <c r="J177" s="488"/>
      <c r="K177" s="556"/>
      <c r="L177" s="425"/>
      <c r="M177" s="488"/>
      <c r="N177" s="556"/>
      <c r="O177" s="425"/>
      <c r="P177" s="488"/>
      <c r="Q177" s="556"/>
      <c r="R177" s="425"/>
      <c r="S177" s="488"/>
      <c r="T177" s="556"/>
      <c r="U177" s="425"/>
      <c r="V177" s="488"/>
      <c r="W177" s="556"/>
      <c r="X177" s="425"/>
      <c r="Y177" s="327"/>
    </row>
    <row r="178" spans="1:25" ht="12" customHeight="1" outlineLevel="1" x14ac:dyDescent="0.15">
      <c r="A178" s="1361" t="s">
        <v>30</v>
      </c>
      <c r="B178" s="1362"/>
      <c r="C178" s="1179"/>
      <c r="D178" s="63">
        <f>SUM(D180)</f>
        <v>3700</v>
      </c>
      <c r="E178" s="64">
        <f t="shared" si="117"/>
        <v>0</v>
      </c>
      <c r="F178" s="65">
        <f t="shared" ref="F178:V178" si="185">SUM(F180)</f>
        <v>-3700</v>
      </c>
      <c r="G178" s="66">
        <f t="shared" si="185"/>
        <v>0</v>
      </c>
      <c r="H178" s="75">
        <f>SUM(H180)</f>
        <v>0</v>
      </c>
      <c r="I178" s="65">
        <f>G178-H178</f>
        <v>0</v>
      </c>
      <c r="J178" s="66">
        <f t="shared" si="185"/>
        <v>0</v>
      </c>
      <c r="K178" s="75">
        <f>SUM(K180)</f>
        <v>3700</v>
      </c>
      <c r="L178" s="65">
        <f>J178-K178</f>
        <v>-3700</v>
      </c>
      <c r="M178" s="66">
        <f t="shared" si="185"/>
        <v>0</v>
      </c>
      <c r="N178" s="75">
        <f>SUM(N180)</f>
        <v>0</v>
      </c>
      <c r="O178" s="65">
        <f>M178-N178</f>
        <v>0</v>
      </c>
      <c r="P178" s="66">
        <f t="shared" si="185"/>
        <v>0</v>
      </c>
      <c r="Q178" s="75">
        <f>SUM(Q180)</f>
        <v>0</v>
      </c>
      <c r="R178" s="65">
        <f>P178-Q178</f>
        <v>0</v>
      </c>
      <c r="S178" s="66">
        <f t="shared" si="185"/>
        <v>0</v>
      </c>
      <c r="T178" s="75">
        <f>SUM(T180)</f>
        <v>0</v>
      </c>
      <c r="U178" s="65">
        <f>S178-T178</f>
        <v>0</v>
      </c>
      <c r="V178" s="66">
        <f t="shared" si="185"/>
        <v>0</v>
      </c>
      <c r="W178" s="75">
        <f>SUM(W180)</f>
        <v>0</v>
      </c>
      <c r="X178" s="65">
        <f>V178-W178</f>
        <v>0</v>
      </c>
      <c r="Y178" s="327"/>
    </row>
    <row r="179" spans="1:25" ht="5.25" customHeight="1" outlineLevel="1" x14ac:dyDescent="0.15">
      <c r="A179" s="1094"/>
      <c r="B179" s="87"/>
      <c r="C179" s="1189"/>
      <c r="D179" s="85"/>
      <c r="E179" s="160"/>
      <c r="F179" s="42"/>
      <c r="G179" s="502"/>
      <c r="H179" s="551"/>
      <c r="I179" s="42"/>
      <c r="J179" s="502"/>
      <c r="K179" s="551"/>
      <c r="L179" s="42"/>
      <c r="M179" s="502"/>
      <c r="N179" s="551"/>
      <c r="O179" s="42"/>
      <c r="P179" s="502"/>
      <c r="Q179" s="551"/>
      <c r="R179" s="42"/>
      <c r="S179" s="502"/>
      <c r="T179" s="551"/>
      <c r="U179" s="42"/>
      <c r="V179" s="502"/>
      <c r="W179" s="551"/>
      <c r="X179" s="42"/>
      <c r="Y179" s="327"/>
    </row>
    <row r="180" spans="1:25" s="613" customFormat="1" ht="12" customHeight="1" outlineLevel="1" x14ac:dyDescent="0.15">
      <c r="A180" s="1086">
        <v>628663</v>
      </c>
      <c r="B180" s="631" t="s">
        <v>144</v>
      </c>
      <c r="C180" s="1181" t="s">
        <v>793</v>
      </c>
      <c r="D180" s="629">
        <f t="shared" ref="D180" si="186">SUM(H180,K180,N180,Q180,T180,W180)</f>
        <v>3700</v>
      </c>
      <c r="E180" s="626">
        <f t="shared" si="117"/>
        <v>0</v>
      </c>
      <c r="F180" s="627">
        <f t="shared" ref="F180" si="187">E180-D180</f>
        <v>-3700</v>
      </c>
      <c r="G180" s="1030"/>
      <c r="H180" s="1036"/>
      <c r="I180" s="1032">
        <f>G180-H180</f>
        <v>0</v>
      </c>
      <c r="J180" s="624">
        <f>Balance!C73</f>
        <v>0</v>
      </c>
      <c r="K180" s="630">
        <v>3700</v>
      </c>
      <c r="L180" s="627">
        <f>J180-K180</f>
        <v>-3700</v>
      </c>
      <c r="M180" s="1030"/>
      <c r="N180" s="1036"/>
      <c r="O180" s="1032">
        <f>M180-N180</f>
        <v>0</v>
      </c>
      <c r="P180" s="1030"/>
      <c r="Q180" s="1036"/>
      <c r="R180" s="1032">
        <f>P180-Q180</f>
        <v>0</v>
      </c>
      <c r="S180" s="1030"/>
      <c r="T180" s="1036"/>
      <c r="U180" s="1032">
        <f>S180-T180</f>
        <v>0</v>
      </c>
      <c r="V180" s="1030"/>
      <c r="W180" s="1036"/>
      <c r="X180" s="1032">
        <f>V180-W180</f>
        <v>0</v>
      </c>
      <c r="Y180" s="628"/>
    </row>
    <row r="181" spans="1:25" ht="5.25" customHeight="1" outlineLevel="1" x14ac:dyDescent="0.15">
      <c r="A181" s="1094"/>
      <c r="B181" s="87"/>
      <c r="C181" s="1189"/>
      <c r="D181" s="85"/>
      <c r="E181" s="160"/>
      <c r="F181" s="42"/>
      <c r="G181" s="502"/>
      <c r="H181" s="551"/>
      <c r="I181" s="42"/>
      <c r="J181" s="502"/>
      <c r="K181" s="551"/>
      <c r="L181" s="42"/>
      <c r="M181" s="502"/>
      <c r="N181" s="551"/>
      <c r="O181" s="42"/>
      <c r="P181" s="502"/>
      <c r="Q181" s="551"/>
      <c r="R181" s="42"/>
      <c r="S181" s="502"/>
      <c r="T181" s="551"/>
      <c r="U181" s="42"/>
      <c r="V181" s="502"/>
      <c r="W181" s="551"/>
      <c r="X181" s="42"/>
      <c r="Y181" s="327"/>
    </row>
    <row r="182" spans="1:25" ht="12" customHeight="1" outlineLevel="1" x14ac:dyDescent="0.15">
      <c r="A182" s="1340" t="s">
        <v>3</v>
      </c>
      <c r="B182" s="1341"/>
      <c r="C182" s="1179"/>
      <c r="D182" s="63">
        <f>SUM(D184)</f>
        <v>1500</v>
      </c>
      <c r="E182" s="107">
        <f t="shared" si="117"/>
        <v>0</v>
      </c>
      <c r="F182" s="65">
        <f t="shared" ref="F182:V182" si="188">SUM(F184)</f>
        <v>-1500</v>
      </c>
      <c r="G182" s="66">
        <f t="shared" si="188"/>
        <v>0</v>
      </c>
      <c r="H182" s="75">
        <f>SUM(H184)</f>
        <v>0</v>
      </c>
      <c r="I182" s="65">
        <f>G182-H182</f>
        <v>0</v>
      </c>
      <c r="J182" s="66">
        <f t="shared" si="188"/>
        <v>0</v>
      </c>
      <c r="K182" s="75">
        <f>SUM(K184)</f>
        <v>0</v>
      </c>
      <c r="L182" s="65">
        <f>J182-K182</f>
        <v>0</v>
      </c>
      <c r="M182" s="66">
        <f t="shared" si="188"/>
        <v>0</v>
      </c>
      <c r="N182" s="75">
        <f>SUM(N184)</f>
        <v>3000</v>
      </c>
      <c r="O182" s="65">
        <f>M182-N182</f>
        <v>-3000</v>
      </c>
      <c r="P182" s="66">
        <f t="shared" si="188"/>
        <v>0</v>
      </c>
      <c r="Q182" s="75">
        <f>SUM(Q184)</f>
        <v>0</v>
      </c>
      <c r="R182" s="65">
        <f>P182-Q182</f>
        <v>0</v>
      </c>
      <c r="S182" s="66">
        <f t="shared" si="188"/>
        <v>0</v>
      </c>
      <c r="T182" s="75">
        <f>SUM(T184)</f>
        <v>0</v>
      </c>
      <c r="U182" s="65">
        <f>S182-T182</f>
        <v>0</v>
      </c>
      <c r="V182" s="66">
        <f t="shared" si="188"/>
        <v>0</v>
      </c>
      <c r="W182" s="75">
        <f>SUM(W184)</f>
        <v>0</v>
      </c>
      <c r="X182" s="65">
        <f>V182-W182</f>
        <v>0</v>
      </c>
      <c r="Y182" s="327"/>
    </row>
    <row r="183" spans="1:25" ht="5.25" customHeight="1" outlineLevel="1" x14ac:dyDescent="0.15">
      <c r="A183" s="1092"/>
      <c r="B183" s="86"/>
      <c r="C183" s="1187"/>
      <c r="D183" s="84"/>
      <c r="E183" s="159"/>
      <c r="F183" s="43"/>
      <c r="G183" s="501"/>
      <c r="H183" s="549"/>
      <c r="I183" s="43"/>
      <c r="J183" s="501"/>
      <c r="K183" s="549"/>
      <c r="L183" s="43"/>
      <c r="M183" s="501"/>
      <c r="N183" s="549"/>
      <c r="O183" s="43"/>
      <c r="P183" s="501"/>
      <c r="Q183" s="549"/>
      <c r="R183" s="43"/>
      <c r="S183" s="501"/>
      <c r="T183" s="549"/>
      <c r="U183" s="43"/>
      <c r="V183" s="501"/>
      <c r="W183" s="549"/>
      <c r="X183" s="43"/>
      <c r="Y183" s="327"/>
    </row>
    <row r="184" spans="1:25" s="669" customFormat="1" ht="12" customHeight="1" outlineLevel="1" x14ac:dyDescent="0.15">
      <c r="A184" s="1089">
        <v>628664</v>
      </c>
      <c r="B184" s="631" t="s">
        <v>143</v>
      </c>
      <c r="C184" s="1184" t="s">
        <v>794</v>
      </c>
      <c r="D184" s="632">
        <v>1500</v>
      </c>
      <c r="E184" s="626">
        <f t="shared" si="117"/>
        <v>0</v>
      </c>
      <c r="F184" s="627">
        <f t="shared" ref="F184" si="189">E184-D184</f>
        <v>-1500</v>
      </c>
      <c r="G184" s="1030"/>
      <c r="H184" s="1031"/>
      <c r="I184" s="1032">
        <f>G184-H184</f>
        <v>0</v>
      </c>
      <c r="J184" s="1030"/>
      <c r="K184" s="1031"/>
      <c r="L184" s="1032">
        <f>J184-K184</f>
        <v>0</v>
      </c>
      <c r="M184" s="624">
        <f>Balance!C74</f>
        <v>0</v>
      </c>
      <c r="N184" s="633">
        <v>3000</v>
      </c>
      <c r="O184" s="627">
        <f>M184-N184</f>
        <v>-3000</v>
      </c>
      <c r="P184" s="1030"/>
      <c r="Q184" s="1031"/>
      <c r="R184" s="1032">
        <f>P184-Q184</f>
        <v>0</v>
      </c>
      <c r="S184" s="1030"/>
      <c r="T184" s="1031"/>
      <c r="U184" s="1032">
        <f>S184-T184</f>
        <v>0</v>
      </c>
      <c r="V184" s="1030"/>
      <c r="W184" s="1031"/>
      <c r="X184" s="1032">
        <f>V184-W184</f>
        <v>0</v>
      </c>
      <c r="Y184" s="668"/>
    </row>
    <row r="185" spans="1:25" ht="5.25" customHeight="1" outlineLevel="1" x14ac:dyDescent="0.15">
      <c r="A185" s="1092"/>
      <c r="B185" s="86"/>
      <c r="C185" s="1187"/>
      <c r="D185" s="84"/>
      <c r="E185" s="159"/>
      <c r="F185" s="43"/>
      <c r="G185" s="501"/>
      <c r="H185" s="549"/>
      <c r="I185" s="43"/>
      <c r="J185" s="501"/>
      <c r="K185" s="549"/>
      <c r="L185" s="43"/>
      <c r="M185" s="501"/>
      <c r="N185" s="549"/>
      <c r="O185" s="43"/>
      <c r="P185" s="501"/>
      <c r="Q185" s="549"/>
      <c r="R185" s="43"/>
      <c r="S185" s="501"/>
      <c r="T185" s="549"/>
      <c r="U185" s="43"/>
      <c r="V185" s="501"/>
      <c r="W185" s="549"/>
      <c r="X185" s="43"/>
      <c r="Y185" s="327"/>
    </row>
    <row r="186" spans="1:25" ht="12" customHeight="1" outlineLevel="1" x14ac:dyDescent="0.15">
      <c r="A186" s="1340" t="s">
        <v>35</v>
      </c>
      <c r="B186" s="1341"/>
      <c r="C186" s="1179"/>
      <c r="D186" s="63">
        <f>SUM(D188)</f>
        <v>0</v>
      </c>
      <c r="E186" s="107">
        <f t="shared" si="117"/>
        <v>0</v>
      </c>
      <c r="F186" s="65">
        <f t="shared" ref="F186:V186" si="190">SUM(F188)</f>
        <v>0</v>
      </c>
      <c r="G186" s="66">
        <f t="shared" si="190"/>
        <v>0</v>
      </c>
      <c r="H186" s="75">
        <f>SUM(H188)</f>
        <v>0</v>
      </c>
      <c r="I186" s="65">
        <f>G186-H186</f>
        <v>0</v>
      </c>
      <c r="J186" s="66">
        <f t="shared" si="190"/>
        <v>0</v>
      </c>
      <c r="K186" s="75">
        <f>SUM(K188)</f>
        <v>0</v>
      </c>
      <c r="L186" s="65">
        <f>J186-K186</f>
        <v>0</v>
      </c>
      <c r="M186" s="66">
        <f t="shared" si="190"/>
        <v>0</v>
      </c>
      <c r="N186" s="75">
        <f>SUM(N188)</f>
        <v>0</v>
      </c>
      <c r="O186" s="65">
        <f>M186-N186</f>
        <v>0</v>
      </c>
      <c r="P186" s="66">
        <f t="shared" si="190"/>
        <v>0</v>
      </c>
      <c r="Q186" s="75">
        <f>SUM(Q188)</f>
        <v>0</v>
      </c>
      <c r="R186" s="65">
        <f>P186-Q186</f>
        <v>0</v>
      </c>
      <c r="S186" s="66">
        <f t="shared" si="190"/>
        <v>0</v>
      </c>
      <c r="T186" s="75">
        <f>SUM(T188)</f>
        <v>0</v>
      </c>
      <c r="U186" s="65">
        <f>S186-T186</f>
        <v>0</v>
      </c>
      <c r="V186" s="66">
        <f t="shared" si="190"/>
        <v>0</v>
      </c>
      <c r="W186" s="75">
        <f>SUM(W188)</f>
        <v>0</v>
      </c>
      <c r="X186" s="65">
        <f>V186-W186</f>
        <v>0</v>
      </c>
      <c r="Y186" s="327"/>
    </row>
    <row r="187" spans="1:25" ht="5.25" customHeight="1" outlineLevel="1" x14ac:dyDescent="0.15">
      <c r="A187" s="1092"/>
      <c r="B187" s="86"/>
      <c r="C187" s="1187"/>
      <c r="D187" s="84"/>
      <c r="E187" s="159"/>
      <c r="F187" s="43"/>
      <c r="G187" s="501"/>
      <c r="H187" s="549"/>
      <c r="I187" s="43"/>
      <c r="J187" s="501"/>
      <c r="K187" s="549"/>
      <c r="L187" s="43"/>
      <c r="M187" s="501"/>
      <c r="N187" s="549"/>
      <c r="O187" s="43"/>
      <c r="P187" s="501"/>
      <c r="Q187" s="549"/>
      <c r="R187" s="43"/>
      <c r="S187" s="501"/>
      <c r="T187" s="549"/>
      <c r="U187" s="43"/>
      <c r="V187" s="501"/>
      <c r="W187" s="549"/>
      <c r="X187" s="43"/>
      <c r="Y187" s="327"/>
    </row>
    <row r="188" spans="1:25" s="613" customFormat="1" ht="12" customHeight="1" outlineLevel="1" x14ac:dyDescent="0.15">
      <c r="A188" s="1093"/>
      <c r="B188" s="643"/>
      <c r="C188" s="1188"/>
      <c r="D188" s="629">
        <f t="shared" ref="D188" si="191">SUM(H188,K188,N188,Q188,T188,W188)</f>
        <v>0</v>
      </c>
      <c r="E188" s="626">
        <f t="shared" si="117"/>
        <v>0</v>
      </c>
      <c r="F188" s="627">
        <f t="shared" ref="F188" si="192">E188-D188</f>
        <v>0</v>
      </c>
      <c r="G188" s="1030"/>
      <c r="H188" s="1036"/>
      <c r="I188" s="1032">
        <f>G188-H188</f>
        <v>0</v>
      </c>
      <c r="J188" s="1030"/>
      <c r="K188" s="1036"/>
      <c r="L188" s="1032">
        <f>J188-K188</f>
        <v>0</v>
      </c>
      <c r="M188" s="1030"/>
      <c r="N188" s="1036"/>
      <c r="O188" s="1032">
        <f>M188-N188</f>
        <v>0</v>
      </c>
      <c r="P188" s="624"/>
      <c r="Q188" s="630"/>
      <c r="R188" s="627">
        <f>P188-Q188</f>
        <v>0</v>
      </c>
      <c r="S188" s="1030"/>
      <c r="T188" s="1036"/>
      <c r="U188" s="1032">
        <f>S188-T188</f>
        <v>0</v>
      </c>
      <c r="V188" s="1030"/>
      <c r="W188" s="1036"/>
      <c r="X188" s="1032">
        <f>V188-W188</f>
        <v>0</v>
      </c>
      <c r="Y188" s="628"/>
    </row>
    <row r="189" spans="1:25" ht="5.25" customHeight="1" outlineLevel="1" x14ac:dyDescent="0.15">
      <c r="A189" s="1094"/>
      <c r="B189" s="87"/>
      <c r="C189" s="1189"/>
      <c r="D189" s="85"/>
      <c r="E189" s="160"/>
      <c r="F189" s="42"/>
      <c r="G189" s="502"/>
      <c r="H189" s="551"/>
      <c r="I189" s="42"/>
      <c r="J189" s="502"/>
      <c r="K189" s="551"/>
      <c r="L189" s="42"/>
      <c r="M189" s="502"/>
      <c r="N189" s="551"/>
      <c r="O189" s="42"/>
      <c r="P189" s="502"/>
      <c r="Q189" s="551"/>
      <c r="R189" s="42"/>
      <c r="S189" s="502"/>
      <c r="T189" s="551"/>
      <c r="U189" s="42"/>
      <c r="V189" s="502"/>
      <c r="W189" s="551"/>
      <c r="X189" s="42"/>
      <c r="Y189" s="327"/>
    </row>
    <row r="190" spans="1:25" ht="12" customHeight="1" outlineLevel="1" x14ac:dyDescent="0.15">
      <c r="A190" s="1340" t="s">
        <v>36</v>
      </c>
      <c r="B190" s="1341"/>
      <c r="C190" s="1179"/>
      <c r="D190" s="63">
        <f>SUM(D192)</f>
        <v>0</v>
      </c>
      <c r="E190" s="107">
        <f t="shared" si="117"/>
        <v>0</v>
      </c>
      <c r="F190" s="65">
        <f t="shared" ref="F190:V190" si="193">SUM(F192)</f>
        <v>0</v>
      </c>
      <c r="G190" s="66">
        <f t="shared" si="193"/>
        <v>0</v>
      </c>
      <c r="H190" s="75">
        <f>SUM(H192)</f>
        <v>0</v>
      </c>
      <c r="I190" s="65">
        <f>G190-H190</f>
        <v>0</v>
      </c>
      <c r="J190" s="66">
        <f t="shared" si="193"/>
        <v>0</v>
      </c>
      <c r="K190" s="75">
        <f>SUM(K192)</f>
        <v>0</v>
      </c>
      <c r="L190" s="65">
        <f>J190-K190</f>
        <v>0</v>
      </c>
      <c r="M190" s="66">
        <f t="shared" si="193"/>
        <v>0</v>
      </c>
      <c r="N190" s="75">
        <f>SUM(N192)</f>
        <v>0</v>
      </c>
      <c r="O190" s="65">
        <f>M190-N190</f>
        <v>0</v>
      </c>
      <c r="P190" s="66">
        <f t="shared" si="193"/>
        <v>0</v>
      </c>
      <c r="Q190" s="75">
        <f>SUM(Q192)</f>
        <v>0</v>
      </c>
      <c r="R190" s="65">
        <f>P190-Q190</f>
        <v>0</v>
      </c>
      <c r="S190" s="66">
        <f t="shared" si="193"/>
        <v>0</v>
      </c>
      <c r="T190" s="75">
        <f>SUM(T192)</f>
        <v>0</v>
      </c>
      <c r="U190" s="65">
        <f>S190-T190</f>
        <v>0</v>
      </c>
      <c r="V190" s="66">
        <f t="shared" si="193"/>
        <v>0</v>
      </c>
      <c r="W190" s="75">
        <f>SUM(W192)</f>
        <v>0</v>
      </c>
      <c r="X190" s="65">
        <f>V190-W190</f>
        <v>0</v>
      </c>
      <c r="Y190" s="327"/>
    </row>
    <row r="191" spans="1:25" ht="5.25" customHeight="1" outlineLevel="1" x14ac:dyDescent="0.15">
      <c r="A191" s="1092"/>
      <c r="B191" s="86"/>
      <c r="C191" s="1187"/>
      <c r="D191" s="84"/>
      <c r="E191" s="159"/>
      <c r="F191" s="43"/>
      <c r="G191" s="501"/>
      <c r="H191" s="549"/>
      <c r="I191" s="43"/>
      <c r="J191" s="501"/>
      <c r="K191" s="549"/>
      <c r="L191" s="43"/>
      <c r="M191" s="501"/>
      <c r="N191" s="549"/>
      <c r="O191" s="43"/>
      <c r="P191" s="501"/>
      <c r="Q191" s="549"/>
      <c r="R191" s="43"/>
      <c r="S191" s="501"/>
      <c r="T191" s="549"/>
      <c r="U191" s="43"/>
      <c r="V191" s="501"/>
      <c r="W191" s="549"/>
      <c r="X191" s="43"/>
      <c r="Y191" s="327"/>
    </row>
    <row r="192" spans="1:25" s="613" customFormat="1" ht="12" customHeight="1" outlineLevel="1" x14ac:dyDescent="0.15">
      <c r="A192" s="1093"/>
      <c r="B192" s="643"/>
      <c r="C192" s="1188"/>
      <c r="D192" s="629">
        <f t="shared" ref="D192" si="194">SUM(H192,K192,N192,Q192,T192,W192)</f>
        <v>0</v>
      </c>
      <c r="E192" s="626">
        <f t="shared" si="117"/>
        <v>0</v>
      </c>
      <c r="F192" s="627">
        <f t="shared" ref="F192" si="195">E192-D192</f>
        <v>0</v>
      </c>
      <c r="G192" s="1030"/>
      <c r="H192" s="1036"/>
      <c r="I192" s="1032">
        <f>G192-H192</f>
        <v>0</v>
      </c>
      <c r="J192" s="1030"/>
      <c r="K192" s="1036"/>
      <c r="L192" s="1032">
        <f>J192-K192</f>
        <v>0</v>
      </c>
      <c r="M192" s="1030"/>
      <c r="N192" s="1036"/>
      <c r="O192" s="1032">
        <f>M192-N192</f>
        <v>0</v>
      </c>
      <c r="P192" s="624"/>
      <c r="Q192" s="630"/>
      <c r="R192" s="627">
        <f>P192-Q192</f>
        <v>0</v>
      </c>
      <c r="S192" s="1030"/>
      <c r="T192" s="1036"/>
      <c r="U192" s="1032">
        <f>S192-T192</f>
        <v>0</v>
      </c>
      <c r="V192" s="1030"/>
      <c r="W192" s="1036"/>
      <c r="X192" s="1032">
        <f>V192-W192</f>
        <v>0</v>
      </c>
      <c r="Y192" s="628"/>
    </row>
    <row r="193" spans="1:25" ht="5.25" customHeight="1" outlineLevel="1" x14ac:dyDescent="0.15">
      <c r="A193" s="1094"/>
      <c r="B193" s="87"/>
      <c r="C193" s="1189"/>
      <c r="D193" s="85"/>
      <c r="E193" s="160"/>
      <c r="F193" s="42"/>
      <c r="G193" s="502"/>
      <c r="H193" s="551"/>
      <c r="I193" s="42"/>
      <c r="J193" s="502"/>
      <c r="K193" s="551"/>
      <c r="L193" s="42"/>
      <c r="M193" s="502"/>
      <c r="N193" s="551"/>
      <c r="O193" s="42"/>
      <c r="P193" s="502"/>
      <c r="Q193" s="551"/>
      <c r="R193" s="42"/>
      <c r="S193" s="502"/>
      <c r="T193" s="551"/>
      <c r="U193" s="42"/>
      <c r="V193" s="502"/>
      <c r="W193" s="551"/>
      <c r="X193" s="42"/>
      <c r="Y193" s="327"/>
    </row>
    <row r="194" spans="1:25" ht="12" customHeight="1" outlineLevel="1" x14ac:dyDescent="0.15">
      <c r="A194" s="1340" t="s">
        <v>37</v>
      </c>
      <c r="B194" s="1341"/>
      <c r="C194" s="1179"/>
      <c r="D194" s="63">
        <f>SUM(D196:D197)</f>
        <v>0</v>
      </c>
      <c r="E194" s="107">
        <f t="shared" si="117"/>
        <v>0</v>
      </c>
      <c r="F194" s="65">
        <f t="shared" ref="F194:V194" si="196">SUM(F196:F197)</f>
        <v>0</v>
      </c>
      <c r="G194" s="66">
        <f t="shared" si="196"/>
        <v>0</v>
      </c>
      <c r="H194" s="75">
        <f>SUM(H196:H197)</f>
        <v>0</v>
      </c>
      <c r="I194" s="65">
        <f>G194-H194</f>
        <v>0</v>
      </c>
      <c r="J194" s="66">
        <f t="shared" si="196"/>
        <v>0</v>
      </c>
      <c r="K194" s="75">
        <f>SUM(K196:K197)</f>
        <v>0</v>
      </c>
      <c r="L194" s="65">
        <f>J194-K194</f>
        <v>0</v>
      </c>
      <c r="M194" s="66">
        <f t="shared" si="196"/>
        <v>0</v>
      </c>
      <c r="N194" s="75">
        <f>SUM(N196:N197)</f>
        <v>0</v>
      </c>
      <c r="O194" s="65">
        <f>M194-N194</f>
        <v>0</v>
      </c>
      <c r="P194" s="66">
        <f t="shared" si="196"/>
        <v>0</v>
      </c>
      <c r="Q194" s="75">
        <f>SUM(Q196:Q197)</f>
        <v>0</v>
      </c>
      <c r="R194" s="65">
        <f>P194-Q194</f>
        <v>0</v>
      </c>
      <c r="S194" s="66">
        <f t="shared" si="196"/>
        <v>0</v>
      </c>
      <c r="T194" s="75">
        <f>SUM(T196:T197)</f>
        <v>0</v>
      </c>
      <c r="U194" s="65">
        <f>S194-T194</f>
        <v>0</v>
      </c>
      <c r="V194" s="66">
        <f t="shared" si="196"/>
        <v>0</v>
      </c>
      <c r="W194" s="75">
        <f>SUM(W196:W197)</f>
        <v>0</v>
      </c>
      <c r="X194" s="65">
        <f>V194-W194</f>
        <v>0</v>
      </c>
      <c r="Y194" s="327"/>
    </row>
    <row r="195" spans="1:25" ht="5.25" customHeight="1" outlineLevel="1" x14ac:dyDescent="0.15">
      <c r="A195" s="1088"/>
      <c r="B195" s="76"/>
      <c r="C195" s="1183"/>
      <c r="D195" s="77"/>
      <c r="E195" s="158"/>
      <c r="F195" s="78"/>
      <c r="G195" s="137"/>
      <c r="H195" s="546"/>
      <c r="I195" s="78"/>
      <c r="J195" s="137"/>
      <c r="K195" s="546"/>
      <c r="L195" s="78"/>
      <c r="M195" s="137"/>
      <c r="N195" s="546"/>
      <c r="O195" s="78"/>
      <c r="P195" s="137"/>
      <c r="Q195" s="546"/>
      <c r="R195" s="78"/>
      <c r="S195" s="137"/>
      <c r="T195" s="546"/>
      <c r="U195" s="78"/>
      <c r="V195" s="137"/>
      <c r="W195" s="546"/>
      <c r="X195" s="78"/>
      <c r="Y195" s="327"/>
    </row>
    <row r="196" spans="1:25" s="661" customFormat="1" ht="12" customHeight="1" outlineLevel="1" x14ac:dyDescent="0.15">
      <c r="A196" s="1089">
        <v>615621</v>
      </c>
      <c r="B196" s="631" t="s">
        <v>145</v>
      </c>
      <c r="C196" s="1184"/>
      <c r="D196" s="632">
        <f t="shared" ref="D196:D197" si="197">SUM(H196,K196,N196,Q196,T196,W196)</f>
        <v>0</v>
      </c>
      <c r="E196" s="626">
        <f t="shared" ref="E196:E260" si="198">SUM(G196,J196,M196,P196,S196,V196)</f>
        <v>0</v>
      </c>
      <c r="F196" s="627">
        <f t="shared" ref="F196:F197" si="199">E196-D196</f>
        <v>0</v>
      </c>
      <c r="G196" s="1030"/>
      <c r="H196" s="1031"/>
      <c r="I196" s="1032">
        <f t="shared" ref="I196:I197" si="200">G196-H196</f>
        <v>0</v>
      </c>
      <c r="J196" s="1030"/>
      <c r="K196" s="1031"/>
      <c r="L196" s="1032">
        <f t="shared" ref="L196:L197" si="201">J196-K196</f>
        <v>0</v>
      </c>
      <c r="M196" s="1030"/>
      <c r="N196" s="1031"/>
      <c r="O196" s="1032">
        <f t="shared" ref="O196:O197" si="202">M196-N196</f>
        <v>0</v>
      </c>
      <c r="P196" s="1030"/>
      <c r="Q196" s="1031"/>
      <c r="R196" s="1032">
        <f t="shared" ref="R196:R197" si="203">P196-Q196</f>
        <v>0</v>
      </c>
      <c r="S196" s="624"/>
      <c r="T196" s="633"/>
      <c r="U196" s="627">
        <f t="shared" ref="U196:U197" si="204">S196-T196</f>
        <v>0</v>
      </c>
      <c r="V196" s="1030"/>
      <c r="W196" s="1031"/>
      <c r="X196" s="1032">
        <f t="shared" ref="X196:X197" si="205">V196-W196</f>
        <v>0</v>
      </c>
      <c r="Y196" s="660"/>
    </row>
    <row r="197" spans="1:25" s="661" customFormat="1" ht="12" customHeight="1" outlineLevel="1" x14ac:dyDescent="0.15">
      <c r="A197" s="1089">
        <v>628662</v>
      </c>
      <c r="B197" s="631" t="s">
        <v>146</v>
      </c>
      <c r="C197" s="1184"/>
      <c r="D197" s="632">
        <f t="shared" si="197"/>
        <v>0</v>
      </c>
      <c r="E197" s="626">
        <f t="shared" si="198"/>
        <v>0</v>
      </c>
      <c r="F197" s="627">
        <f t="shared" si="199"/>
        <v>0</v>
      </c>
      <c r="G197" s="1030"/>
      <c r="H197" s="1031"/>
      <c r="I197" s="1032">
        <f t="shared" si="200"/>
        <v>0</v>
      </c>
      <c r="J197" s="1030"/>
      <c r="K197" s="1031"/>
      <c r="L197" s="1032">
        <f t="shared" si="201"/>
        <v>0</v>
      </c>
      <c r="M197" s="1030"/>
      <c r="N197" s="1031"/>
      <c r="O197" s="1032">
        <f t="shared" si="202"/>
        <v>0</v>
      </c>
      <c r="P197" s="1030"/>
      <c r="Q197" s="1031"/>
      <c r="R197" s="1032">
        <f t="shared" si="203"/>
        <v>0</v>
      </c>
      <c r="S197" s="624"/>
      <c r="T197" s="633"/>
      <c r="U197" s="627">
        <f t="shared" si="204"/>
        <v>0</v>
      </c>
      <c r="V197" s="1030"/>
      <c r="W197" s="1031"/>
      <c r="X197" s="1032">
        <f t="shared" si="205"/>
        <v>0</v>
      </c>
      <c r="Y197" s="660"/>
    </row>
    <row r="198" spans="1:25" ht="5.25" customHeight="1" outlineLevel="1" x14ac:dyDescent="0.15">
      <c r="A198" s="1092"/>
      <c r="B198" s="86"/>
      <c r="C198" s="1187"/>
      <c r="D198" s="84"/>
      <c r="E198" s="159"/>
      <c r="F198" s="43"/>
      <c r="G198" s="501"/>
      <c r="H198" s="549"/>
      <c r="I198" s="43"/>
      <c r="J198" s="501"/>
      <c r="K198" s="549"/>
      <c r="L198" s="43"/>
      <c r="M198" s="501"/>
      <c r="N198" s="549"/>
      <c r="O198" s="43"/>
      <c r="P198" s="501"/>
      <c r="Q198" s="549"/>
      <c r="R198" s="43"/>
      <c r="S198" s="501"/>
      <c r="T198" s="549"/>
      <c r="U198" s="43"/>
      <c r="V198" s="501"/>
      <c r="W198" s="549"/>
      <c r="X198" s="43"/>
      <c r="Y198" s="327"/>
    </row>
    <row r="199" spans="1:25" ht="12" customHeight="1" outlineLevel="1" x14ac:dyDescent="0.15">
      <c r="A199" s="1340" t="s">
        <v>38</v>
      </c>
      <c r="B199" s="1341"/>
      <c r="C199" s="1179"/>
      <c r="D199" s="63">
        <f>SUM(D201)</f>
        <v>0</v>
      </c>
      <c r="E199" s="107">
        <f t="shared" si="198"/>
        <v>0</v>
      </c>
      <c r="F199" s="65">
        <f t="shared" ref="F199:V199" si="206">SUM(F201)</f>
        <v>0</v>
      </c>
      <c r="G199" s="66">
        <f t="shared" si="206"/>
        <v>0</v>
      </c>
      <c r="H199" s="75">
        <f>SUM(H201)</f>
        <v>0</v>
      </c>
      <c r="I199" s="65">
        <f>G199-H199</f>
        <v>0</v>
      </c>
      <c r="J199" s="66">
        <f t="shared" si="206"/>
        <v>0</v>
      </c>
      <c r="K199" s="75">
        <f>SUM(K201)</f>
        <v>0</v>
      </c>
      <c r="L199" s="65">
        <f>J199-K199</f>
        <v>0</v>
      </c>
      <c r="M199" s="66">
        <f t="shared" si="206"/>
        <v>0</v>
      </c>
      <c r="N199" s="75">
        <f>SUM(N201)</f>
        <v>0</v>
      </c>
      <c r="O199" s="65">
        <f>M199-N199</f>
        <v>0</v>
      </c>
      <c r="P199" s="66">
        <f t="shared" si="206"/>
        <v>0</v>
      </c>
      <c r="Q199" s="75">
        <f>SUM(Q201)</f>
        <v>0</v>
      </c>
      <c r="R199" s="65">
        <f>P199-Q199</f>
        <v>0</v>
      </c>
      <c r="S199" s="66">
        <f t="shared" si="206"/>
        <v>0</v>
      </c>
      <c r="T199" s="75">
        <f>SUM(T201)</f>
        <v>0</v>
      </c>
      <c r="U199" s="65">
        <f>S199-T199</f>
        <v>0</v>
      </c>
      <c r="V199" s="66">
        <f t="shared" si="206"/>
        <v>0</v>
      </c>
      <c r="W199" s="75">
        <f>SUM(W201)</f>
        <v>0</v>
      </c>
      <c r="X199" s="65">
        <f>V199-W199</f>
        <v>0</v>
      </c>
      <c r="Y199" s="327"/>
    </row>
    <row r="200" spans="1:25" ht="5.25" customHeight="1" outlineLevel="1" x14ac:dyDescent="0.15">
      <c r="A200" s="1097"/>
      <c r="B200" s="98"/>
      <c r="C200" s="1194"/>
      <c r="D200" s="99"/>
      <c r="E200" s="163"/>
      <c r="F200" s="41"/>
      <c r="G200" s="506"/>
      <c r="H200" s="554"/>
      <c r="I200" s="41"/>
      <c r="J200" s="506"/>
      <c r="K200" s="554"/>
      <c r="L200" s="41"/>
      <c r="M200" s="506"/>
      <c r="N200" s="554"/>
      <c r="O200" s="41"/>
      <c r="P200" s="506"/>
      <c r="Q200" s="554"/>
      <c r="R200" s="41"/>
      <c r="S200" s="506"/>
      <c r="T200" s="554"/>
      <c r="U200" s="41"/>
      <c r="V200" s="506"/>
      <c r="W200" s="554"/>
      <c r="X200" s="41"/>
      <c r="Y200" s="327"/>
    </row>
    <row r="201" spans="1:25" s="613" customFormat="1" ht="12" customHeight="1" outlineLevel="1" x14ac:dyDescent="0.15">
      <c r="A201" s="1102"/>
      <c r="B201" s="670"/>
      <c r="C201" s="1203"/>
      <c r="D201" s="650">
        <f t="shared" ref="D201" si="207">SUM(H201,K201,N201,Q201,T201,W201)</f>
        <v>0</v>
      </c>
      <c r="E201" s="648">
        <f t="shared" si="198"/>
        <v>0</v>
      </c>
      <c r="F201" s="627">
        <f t="shared" ref="F201" si="208">E201-D201</f>
        <v>0</v>
      </c>
      <c r="G201" s="1039"/>
      <c r="H201" s="1040"/>
      <c r="I201" s="1044">
        <f>G201-H201</f>
        <v>0</v>
      </c>
      <c r="J201" s="1039"/>
      <c r="K201" s="1040"/>
      <c r="L201" s="1032">
        <f>J201-K201</f>
        <v>0</v>
      </c>
      <c r="M201" s="1039"/>
      <c r="N201" s="1040"/>
      <c r="O201" s="1032">
        <f>M201-N201</f>
        <v>0</v>
      </c>
      <c r="P201" s="1039"/>
      <c r="Q201" s="1040"/>
      <c r="R201" s="1044">
        <f>P201-Q201</f>
        <v>0</v>
      </c>
      <c r="S201" s="651"/>
      <c r="T201" s="652"/>
      <c r="U201" s="757">
        <f>S201-T201</f>
        <v>0</v>
      </c>
      <c r="V201" s="1039"/>
      <c r="W201" s="1040"/>
      <c r="X201" s="1032">
        <f>V201-W201</f>
        <v>0</v>
      </c>
      <c r="Y201" s="628"/>
    </row>
    <row r="202" spans="1:25" ht="5.25" customHeight="1" outlineLevel="1" x14ac:dyDescent="0.15">
      <c r="A202" s="1097"/>
      <c r="B202" s="98"/>
      <c r="C202" s="1194"/>
      <c r="D202" s="99"/>
      <c r="E202" s="163"/>
      <c r="F202" s="41"/>
      <c r="G202" s="506"/>
      <c r="H202" s="554"/>
      <c r="I202" s="41"/>
      <c r="J202" s="506"/>
      <c r="K202" s="554"/>
      <c r="L202" s="41"/>
      <c r="M202" s="506"/>
      <c r="N202" s="554"/>
      <c r="O202" s="41"/>
      <c r="P202" s="506"/>
      <c r="Q202" s="554"/>
      <c r="R202" s="41"/>
      <c r="S202" s="506"/>
      <c r="T202" s="554"/>
      <c r="U202" s="41"/>
      <c r="V202" s="506"/>
      <c r="W202" s="554"/>
      <c r="X202" s="41"/>
      <c r="Y202" s="327"/>
    </row>
    <row r="203" spans="1:25" ht="12" customHeight="1" outlineLevel="1" x14ac:dyDescent="0.15">
      <c r="A203" s="1340" t="s">
        <v>4</v>
      </c>
      <c r="B203" s="1341"/>
      <c r="C203" s="1193"/>
      <c r="D203" s="94">
        <f>SUM(D205)</f>
        <v>1000</v>
      </c>
      <c r="E203" s="107">
        <f t="shared" si="198"/>
        <v>0</v>
      </c>
      <c r="F203" s="95">
        <f t="shared" ref="F203:V203" si="209">SUM(F205)</f>
        <v>-1000</v>
      </c>
      <c r="G203" s="505">
        <f t="shared" si="209"/>
        <v>0</v>
      </c>
      <c r="H203" s="97"/>
      <c r="I203" s="95">
        <f>G203-H203</f>
        <v>0</v>
      </c>
      <c r="J203" s="505">
        <f t="shared" si="209"/>
        <v>0</v>
      </c>
      <c r="K203" s="97"/>
      <c r="L203" s="95">
        <f>J203-K203</f>
        <v>0</v>
      </c>
      <c r="M203" s="505">
        <f t="shared" si="209"/>
        <v>0</v>
      </c>
      <c r="N203" s="97"/>
      <c r="O203" s="95">
        <f>M203-N203</f>
        <v>0</v>
      </c>
      <c r="P203" s="505">
        <f t="shared" si="209"/>
        <v>0</v>
      </c>
      <c r="Q203" s="97"/>
      <c r="R203" s="95">
        <f>P203-Q203</f>
        <v>0</v>
      </c>
      <c r="S203" s="505">
        <f t="shared" si="209"/>
        <v>0</v>
      </c>
      <c r="T203" s="97"/>
      <c r="U203" s="95">
        <f>S203-T203</f>
        <v>0</v>
      </c>
      <c r="V203" s="505">
        <f t="shared" si="209"/>
        <v>0</v>
      </c>
      <c r="W203" s="75">
        <f>SUM(W205)</f>
        <v>1000</v>
      </c>
      <c r="X203" s="95">
        <f>V203-W203</f>
        <v>-1000</v>
      </c>
      <c r="Y203" s="327"/>
    </row>
    <row r="204" spans="1:25" ht="5.25" customHeight="1" outlineLevel="1" x14ac:dyDescent="0.15">
      <c r="A204" s="1103"/>
      <c r="B204" s="111"/>
      <c r="C204" s="1204"/>
      <c r="D204" s="28"/>
      <c r="E204" s="165"/>
      <c r="F204" s="112"/>
      <c r="G204" s="510"/>
      <c r="H204" s="558"/>
      <c r="I204" s="112"/>
      <c r="J204" s="510"/>
      <c r="K204" s="558"/>
      <c r="L204" s="112"/>
      <c r="M204" s="510"/>
      <c r="N204" s="558"/>
      <c r="O204" s="112"/>
      <c r="P204" s="510"/>
      <c r="Q204" s="558"/>
      <c r="R204" s="112"/>
      <c r="S204" s="510"/>
      <c r="T204" s="558"/>
      <c r="U204" s="112"/>
      <c r="V204" s="510"/>
      <c r="W204" s="558"/>
      <c r="X204" s="112"/>
      <c r="Y204" s="327"/>
    </row>
    <row r="205" spans="1:25" s="613" customFormat="1" ht="12" customHeight="1" outlineLevel="1" x14ac:dyDescent="0.15">
      <c r="A205" s="1089">
        <v>628661</v>
      </c>
      <c r="B205" s="631" t="s">
        <v>147</v>
      </c>
      <c r="C205" s="1184" t="s">
        <v>794</v>
      </c>
      <c r="D205" s="632">
        <f t="shared" ref="D205" si="210">SUM(H205,K205,N205,Q205,T205,W205)</f>
        <v>1000</v>
      </c>
      <c r="E205" s="626">
        <f t="shared" si="198"/>
        <v>0</v>
      </c>
      <c r="F205" s="627">
        <f t="shared" ref="F205" si="211">E205-D205</f>
        <v>-1000</v>
      </c>
      <c r="G205" s="1039"/>
      <c r="H205" s="1031"/>
      <c r="I205" s="1044">
        <f>G205-H205</f>
        <v>0</v>
      </c>
      <c r="J205" s="1039"/>
      <c r="K205" s="1031"/>
      <c r="L205" s="1032">
        <f>J205-K205</f>
        <v>0</v>
      </c>
      <c r="M205" s="1039"/>
      <c r="N205" s="1031"/>
      <c r="O205" s="1032">
        <f>M205-N205</f>
        <v>0</v>
      </c>
      <c r="P205" s="1039"/>
      <c r="Q205" s="1031"/>
      <c r="R205" s="1044">
        <f>P205-Q205</f>
        <v>0</v>
      </c>
      <c r="S205" s="1039"/>
      <c r="T205" s="1031"/>
      <c r="U205" s="1044">
        <f>S205-T205</f>
        <v>0</v>
      </c>
      <c r="V205" s="651"/>
      <c r="W205" s="633">
        <v>1000</v>
      </c>
      <c r="X205" s="627">
        <f>V205-W205</f>
        <v>-1000</v>
      </c>
      <c r="Y205" s="628"/>
    </row>
    <row r="206" spans="1:25" ht="5.25" customHeight="1" outlineLevel="1" x14ac:dyDescent="0.15">
      <c r="A206" s="1104"/>
      <c r="B206" s="113"/>
      <c r="C206" s="1205"/>
      <c r="D206" s="114"/>
      <c r="E206" s="167"/>
      <c r="F206" s="115"/>
      <c r="G206" s="511"/>
      <c r="H206" s="559"/>
      <c r="I206" s="115"/>
      <c r="J206" s="511"/>
      <c r="K206" s="559"/>
      <c r="L206" s="115"/>
      <c r="M206" s="511"/>
      <c r="N206" s="559"/>
      <c r="O206" s="115"/>
      <c r="P206" s="511"/>
      <c r="Q206" s="559"/>
      <c r="R206" s="115"/>
      <c r="S206" s="511"/>
      <c r="T206" s="559"/>
      <c r="U206" s="115"/>
      <c r="V206" s="511"/>
      <c r="W206" s="559"/>
      <c r="X206" s="115"/>
      <c r="Y206" s="327"/>
    </row>
    <row r="207" spans="1:25" ht="15" customHeight="1" x14ac:dyDescent="0.15">
      <c r="A207" s="1365" t="s">
        <v>484</v>
      </c>
      <c r="B207" s="1366"/>
      <c r="C207" s="1206"/>
      <c r="D207" s="47">
        <f>SUM(D178,D182,D186,D190,D194,D199,D203)</f>
        <v>6200</v>
      </c>
      <c r="E207" s="103">
        <f>SUM(E178,E182,E186,E190,E194,E199,E203)</f>
        <v>0</v>
      </c>
      <c r="F207" s="104">
        <f t="shared" ref="F207:V207" si="212">SUM(F178,F182,F186,F190,F194,F199,F203)</f>
        <v>-6200</v>
      </c>
      <c r="G207" s="485">
        <f t="shared" si="212"/>
        <v>0</v>
      </c>
      <c r="H207" s="106">
        <f>SUM(H178,H182,H186,H190,H194,H199,H203)</f>
        <v>0</v>
      </c>
      <c r="I207" s="104">
        <f>G207-H207</f>
        <v>0</v>
      </c>
      <c r="J207" s="485">
        <f t="shared" si="212"/>
        <v>0</v>
      </c>
      <c r="K207" s="106">
        <f>SUM(K178,K182,K186,K190,K194,K199,K203)</f>
        <v>3700</v>
      </c>
      <c r="L207" s="104">
        <f>J207-K207</f>
        <v>-3700</v>
      </c>
      <c r="M207" s="485">
        <f t="shared" si="212"/>
        <v>0</v>
      </c>
      <c r="N207" s="106">
        <f>SUM(N178,N182,N186,N190,N194,N199,N203)</f>
        <v>3000</v>
      </c>
      <c r="O207" s="104">
        <f>M207-N207</f>
        <v>-3000</v>
      </c>
      <c r="P207" s="485">
        <f t="shared" si="212"/>
        <v>0</v>
      </c>
      <c r="Q207" s="106">
        <f>SUM(Q178,Q182,Q186,Q190,Q194,Q199,Q203)</f>
        <v>0</v>
      </c>
      <c r="R207" s="104">
        <f>P207-Q207</f>
        <v>0</v>
      </c>
      <c r="S207" s="485">
        <f t="shared" si="212"/>
        <v>0</v>
      </c>
      <c r="T207" s="106">
        <f>SUM(T178,T182,T186,T190,T194,T199,T203)</f>
        <v>0</v>
      </c>
      <c r="U207" s="104">
        <f>S207-T207</f>
        <v>0</v>
      </c>
      <c r="V207" s="485">
        <f t="shared" si="212"/>
        <v>0</v>
      </c>
      <c r="W207" s="106">
        <f>SUM(W178,W182,W186,W190,W194,W199,W203)</f>
        <v>1000</v>
      </c>
      <c r="X207" s="104">
        <f>V207-W207</f>
        <v>-1000</v>
      </c>
      <c r="Y207" s="327"/>
    </row>
    <row r="208" spans="1:25" ht="28" customHeight="1" x14ac:dyDescent="0.15">
      <c r="A208" s="1332" t="s">
        <v>429</v>
      </c>
      <c r="B208" s="1354"/>
      <c r="C208" s="1178"/>
      <c r="D208" s="473"/>
      <c r="E208" s="141"/>
      <c r="F208" s="425"/>
      <c r="G208" s="488"/>
      <c r="H208" s="556"/>
      <c r="I208" s="425"/>
      <c r="J208" s="488"/>
      <c r="K208" s="556"/>
      <c r="L208" s="425"/>
      <c r="M208" s="488"/>
      <c r="N208" s="556"/>
      <c r="O208" s="425"/>
      <c r="P208" s="488"/>
      <c r="Q208" s="556"/>
      <c r="R208" s="425"/>
      <c r="S208" s="488"/>
      <c r="T208" s="556"/>
      <c r="U208" s="425"/>
      <c r="V208" s="488"/>
      <c r="W208" s="556"/>
      <c r="X208" s="425"/>
      <c r="Y208" s="327"/>
    </row>
    <row r="209" spans="1:25" ht="12" customHeight="1" outlineLevel="1" x14ac:dyDescent="0.15">
      <c r="A209" s="1361" t="s">
        <v>30</v>
      </c>
      <c r="B209" s="1362"/>
      <c r="C209" s="1179"/>
      <c r="D209" s="63">
        <f>SUM(D211)</f>
        <v>3500</v>
      </c>
      <c r="E209" s="64">
        <f t="shared" si="198"/>
        <v>0</v>
      </c>
      <c r="F209" s="65">
        <f t="shared" ref="F209:V209" si="213">SUM(F211)</f>
        <v>-3500</v>
      </c>
      <c r="G209" s="66">
        <f t="shared" si="213"/>
        <v>0</v>
      </c>
      <c r="H209" s="75">
        <f>SUM(H211)</f>
        <v>0</v>
      </c>
      <c r="I209" s="65">
        <f>G209-H209</f>
        <v>0</v>
      </c>
      <c r="J209" s="66">
        <f t="shared" si="213"/>
        <v>0</v>
      </c>
      <c r="K209" s="75">
        <f>SUM(K211)</f>
        <v>3500</v>
      </c>
      <c r="L209" s="65">
        <f>J209-K209</f>
        <v>-3500</v>
      </c>
      <c r="M209" s="66">
        <f t="shared" si="213"/>
        <v>0</v>
      </c>
      <c r="N209" s="75">
        <f>SUM(N211)</f>
        <v>0</v>
      </c>
      <c r="O209" s="65">
        <f>M209-N209</f>
        <v>0</v>
      </c>
      <c r="P209" s="66">
        <f t="shared" si="213"/>
        <v>0</v>
      </c>
      <c r="Q209" s="75">
        <f>SUM(Q211)</f>
        <v>0</v>
      </c>
      <c r="R209" s="65">
        <f>P209-Q209</f>
        <v>0</v>
      </c>
      <c r="S209" s="66">
        <f t="shared" si="213"/>
        <v>0</v>
      </c>
      <c r="T209" s="75">
        <f>SUM(T211)</f>
        <v>0</v>
      </c>
      <c r="U209" s="65">
        <f>S209-T209</f>
        <v>0</v>
      </c>
      <c r="V209" s="66">
        <f t="shared" si="213"/>
        <v>0</v>
      </c>
      <c r="W209" s="75">
        <f>SUM(W211)</f>
        <v>0</v>
      </c>
      <c r="X209" s="65">
        <f>V209-W209</f>
        <v>0</v>
      </c>
      <c r="Y209" s="327"/>
    </row>
    <row r="210" spans="1:25" ht="5.25" customHeight="1" outlineLevel="1" x14ac:dyDescent="0.15">
      <c r="A210" s="1094"/>
      <c r="B210" s="87"/>
      <c r="C210" s="1189"/>
      <c r="D210" s="85"/>
      <c r="E210" s="160"/>
      <c r="F210" s="42"/>
      <c r="G210" s="502"/>
      <c r="H210" s="551"/>
      <c r="I210" s="42"/>
      <c r="J210" s="502"/>
      <c r="K210" s="551"/>
      <c r="L210" s="42"/>
      <c r="M210" s="502"/>
      <c r="N210" s="551"/>
      <c r="O210" s="42"/>
      <c r="P210" s="502"/>
      <c r="Q210" s="551"/>
      <c r="R210" s="42"/>
      <c r="S210" s="502"/>
      <c r="T210" s="551"/>
      <c r="U210" s="42"/>
      <c r="V210" s="502"/>
      <c r="W210" s="551"/>
      <c r="X210" s="42"/>
      <c r="Y210" s="327"/>
    </row>
    <row r="211" spans="1:25" s="642" customFormat="1" ht="12" customHeight="1" outlineLevel="1" x14ac:dyDescent="0.15">
      <c r="A211" s="1086">
        <v>6053</v>
      </c>
      <c r="B211" s="625" t="s">
        <v>148</v>
      </c>
      <c r="C211" s="1181" t="s">
        <v>795</v>
      </c>
      <c r="D211" s="629">
        <f t="shared" ref="D211" si="214">SUM(H211,K211,N211,Q211,T211,W211)</f>
        <v>3500</v>
      </c>
      <c r="E211" s="626">
        <f t="shared" si="198"/>
        <v>0</v>
      </c>
      <c r="F211" s="627">
        <f t="shared" ref="F211" si="215">E211-D211</f>
        <v>-3500</v>
      </c>
      <c r="G211" s="1030"/>
      <c r="H211" s="1036"/>
      <c r="I211" s="1032">
        <f>G211-H211</f>
        <v>0</v>
      </c>
      <c r="J211" s="624">
        <f>Balance!C12</f>
        <v>0</v>
      </c>
      <c r="K211" s="630">
        <v>3500</v>
      </c>
      <c r="L211" s="627">
        <f>J211-K211</f>
        <v>-3500</v>
      </c>
      <c r="M211" s="1030"/>
      <c r="N211" s="1036"/>
      <c r="O211" s="1032">
        <f>M211-N211</f>
        <v>0</v>
      </c>
      <c r="P211" s="1030"/>
      <c r="Q211" s="1036"/>
      <c r="R211" s="1032">
        <f>P211-Q211</f>
        <v>0</v>
      </c>
      <c r="S211" s="1030"/>
      <c r="T211" s="1036"/>
      <c r="U211" s="1032">
        <f>S211-T211</f>
        <v>0</v>
      </c>
      <c r="V211" s="1030"/>
      <c r="W211" s="1036"/>
      <c r="X211" s="1032">
        <f>V211-W211</f>
        <v>0</v>
      </c>
      <c r="Y211" s="641"/>
    </row>
    <row r="212" spans="1:25" ht="5.25" customHeight="1" outlineLevel="1" x14ac:dyDescent="0.15">
      <c r="A212" s="1094"/>
      <c r="B212" s="87"/>
      <c r="C212" s="1189"/>
      <c r="D212" s="85"/>
      <c r="E212" s="160"/>
      <c r="F212" s="42"/>
      <c r="G212" s="502"/>
      <c r="H212" s="551"/>
      <c r="I212" s="42"/>
      <c r="J212" s="502"/>
      <c r="K212" s="551"/>
      <c r="L212" s="42"/>
      <c r="M212" s="502"/>
      <c r="N212" s="551"/>
      <c r="O212" s="42"/>
      <c r="P212" s="502"/>
      <c r="Q212" s="551"/>
      <c r="R212" s="42"/>
      <c r="S212" s="502"/>
      <c r="T212" s="551"/>
      <c r="U212" s="42"/>
      <c r="V212" s="502"/>
      <c r="W212" s="551"/>
      <c r="X212" s="42"/>
      <c r="Y212" s="327"/>
    </row>
    <row r="213" spans="1:25" ht="12" customHeight="1" outlineLevel="1" x14ac:dyDescent="0.15">
      <c r="A213" s="1340" t="s">
        <v>39</v>
      </c>
      <c r="B213" s="1341"/>
      <c r="C213" s="1179"/>
      <c r="D213" s="63">
        <f>SUM(D215:D217)</f>
        <v>2000</v>
      </c>
      <c r="E213" s="107">
        <f t="shared" si="198"/>
        <v>0</v>
      </c>
      <c r="F213" s="65">
        <f t="shared" ref="F213:V213" si="216">SUM(F215:F216)</f>
        <v>0</v>
      </c>
      <c r="G213" s="66">
        <f t="shared" si="216"/>
        <v>0</v>
      </c>
      <c r="H213" s="75">
        <f>SUM(H215:H216)</f>
        <v>0</v>
      </c>
      <c r="I213" s="65">
        <f>G213-H213</f>
        <v>0</v>
      </c>
      <c r="J213" s="66">
        <f t="shared" si="216"/>
        <v>0</v>
      </c>
      <c r="K213" s="75">
        <f>SUM(K215:K216)</f>
        <v>0</v>
      </c>
      <c r="L213" s="65">
        <f>J213-K213</f>
        <v>0</v>
      </c>
      <c r="M213" s="66">
        <f t="shared" si="216"/>
        <v>0</v>
      </c>
      <c r="N213" s="75">
        <f>SUM(N215:N217)</f>
        <v>2000</v>
      </c>
      <c r="O213" s="65">
        <f>M213-N213</f>
        <v>-2000</v>
      </c>
      <c r="P213" s="66">
        <f t="shared" si="216"/>
        <v>0</v>
      </c>
      <c r="Q213" s="75">
        <f>SUM(Q215:Q216)</f>
        <v>0</v>
      </c>
      <c r="R213" s="65">
        <f>P213-Q213</f>
        <v>0</v>
      </c>
      <c r="S213" s="66">
        <f t="shared" si="216"/>
        <v>0</v>
      </c>
      <c r="T213" s="75">
        <f>SUM(T215:T216)</f>
        <v>0</v>
      </c>
      <c r="U213" s="65">
        <f>S213-T213</f>
        <v>0</v>
      </c>
      <c r="V213" s="66">
        <f t="shared" si="216"/>
        <v>0</v>
      </c>
      <c r="W213" s="75">
        <f>SUM(W215:W216)</f>
        <v>0</v>
      </c>
      <c r="X213" s="65">
        <f>V213-W213</f>
        <v>0</v>
      </c>
      <c r="Y213" s="327"/>
    </row>
    <row r="214" spans="1:25" ht="5.25" customHeight="1" outlineLevel="1" x14ac:dyDescent="0.15">
      <c r="A214" s="1092"/>
      <c r="B214" s="86"/>
      <c r="C214" s="1187"/>
      <c r="D214" s="84"/>
      <c r="E214" s="168"/>
      <c r="F214" s="43"/>
      <c r="G214" s="501"/>
      <c r="H214" s="549"/>
      <c r="I214" s="43"/>
      <c r="J214" s="501"/>
      <c r="K214" s="549"/>
      <c r="L214" s="43"/>
      <c r="M214" s="501"/>
      <c r="N214" s="549"/>
      <c r="O214" s="43"/>
      <c r="P214" s="501"/>
      <c r="Q214" s="549"/>
      <c r="R214" s="43"/>
      <c r="S214" s="501"/>
      <c r="T214" s="549"/>
      <c r="U214" s="43"/>
      <c r="V214" s="501"/>
      <c r="W214" s="549"/>
      <c r="X214" s="43"/>
      <c r="Y214" s="327"/>
    </row>
    <row r="215" spans="1:25" s="642" customFormat="1" ht="12" customHeight="1" outlineLevel="1" x14ac:dyDescent="0.15">
      <c r="A215" s="1089">
        <v>6054</v>
      </c>
      <c r="B215" s="631" t="s">
        <v>149</v>
      </c>
      <c r="C215" s="1181" t="s">
        <v>795</v>
      </c>
      <c r="D215" s="632">
        <f t="shared" ref="D215:D217" si="217">SUM(H215,K215,N215,Q215,T215,W215)</f>
        <v>0</v>
      </c>
      <c r="E215" s="626">
        <f t="shared" si="198"/>
        <v>0</v>
      </c>
      <c r="F215" s="848">
        <f t="shared" ref="F215:F216" si="218">E215-D215</f>
        <v>0</v>
      </c>
      <c r="G215" s="1030"/>
      <c r="H215" s="1031"/>
      <c r="I215" s="1032">
        <f t="shared" ref="I215:I216" si="219">G215-H215</f>
        <v>0</v>
      </c>
      <c r="J215" s="1030"/>
      <c r="K215" s="1031"/>
      <c r="L215" s="1032">
        <f t="shared" ref="L215:L216" si="220">J215-K215</f>
        <v>0</v>
      </c>
      <c r="M215" s="624"/>
      <c r="N215" s="633"/>
      <c r="O215" s="627">
        <f t="shared" ref="O215:O216" si="221">M215-N215</f>
        <v>0</v>
      </c>
      <c r="P215" s="1030"/>
      <c r="Q215" s="1031"/>
      <c r="R215" s="1032">
        <f t="shared" ref="R215:R216" si="222">P215-Q215</f>
        <v>0</v>
      </c>
      <c r="S215" s="1030"/>
      <c r="T215" s="1031"/>
      <c r="U215" s="1032">
        <f t="shared" ref="U215:U216" si="223">S215-T215</f>
        <v>0</v>
      </c>
      <c r="V215" s="1030"/>
      <c r="W215" s="1031"/>
      <c r="X215" s="1032">
        <f t="shared" ref="X215:X216" si="224">V215-W215</f>
        <v>0</v>
      </c>
      <c r="Y215" s="641"/>
    </row>
    <row r="216" spans="1:25" s="642" customFormat="1" ht="12" customHeight="1" outlineLevel="1" x14ac:dyDescent="0.15">
      <c r="A216" s="1089">
        <v>60541</v>
      </c>
      <c r="B216" s="631" t="s">
        <v>150</v>
      </c>
      <c r="C216" s="1181" t="s">
        <v>795</v>
      </c>
      <c r="D216" s="632">
        <f t="shared" si="217"/>
        <v>0</v>
      </c>
      <c r="E216" s="626">
        <f t="shared" si="198"/>
        <v>0</v>
      </c>
      <c r="F216" s="848">
        <f t="shared" si="218"/>
        <v>0</v>
      </c>
      <c r="G216" s="1030"/>
      <c r="H216" s="1031"/>
      <c r="I216" s="1032">
        <f t="shared" si="219"/>
        <v>0</v>
      </c>
      <c r="J216" s="1030"/>
      <c r="K216" s="1031"/>
      <c r="L216" s="1032">
        <f t="shared" si="220"/>
        <v>0</v>
      </c>
      <c r="M216" s="624">
        <f>Balance!C13</f>
        <v>0</v>
      </c>
      <c r="N216" s="633"/>
      <c r="O216" s="627">
        <f t="shared" si="221"/>
        <v>0</v>
      </c>
      <c r="P216" s="1030"/>
      <c r="Q216" s="1031"/>
      <c r="R216" s="1032">
        <f t="shared" si="222"/>
        <v>0</v>
      </c>
      <c r="S216" s="1030"/>
      <c r="T216" s="1031"/>
      <c r="U216" s="1032">
        <f t="shared" si="223"/>
        <v>0</v>
      </c>
      <c r="V216" s="1030"/>
      <c r="W216" s="1031"/>
      <c r="X216" s="1032">
        <f t="shared" si="224"/>
        <v>0</v>
      </c>
      <c r="Y216" s="641"/>
    </row>
    <row r="217" spans="1:25" s="642" customFormat="1" ht="12" customHeight="1" outlineLevel="1" x14ac:dyDescent="0.15">
      <c r="A217" s="1089"/>
      <c r="B217" s="631" t="s">
        <v>730</v>
      </c>
      <c r="C217" s="1184" t="s">
        <v>833</v>
      </c>
      <c r="D217" s="632">
        <f t="shared" si="217"/>
        <v>2000</v>
      </c>
      <c r="E217" s="626"/>
      <c r="F217" s="848"/>
      <c r="G217" s="1030"/>
      <c r="H217" s="1031"/>
      <c r="I217" s="1032"/>
      <c r="J217" s="1030"/>
      <c r="K217" s="1031"/>
      <c r="L217" s="1032"/>
      <c r="M217" s="624"/>
      <c r="N217" s="633">
        <v>2000</v>
      </c>
      <c r="O217" s="627"/>
      <c r="P217" s="1030"/>
      <c r="Q217" s="1031"/>
      <c r="R217" s="1032"/>
      <c r="S217" s="1030"/>
      <c r="T217" s="1031"/>
      <c r="U217" s="1032"/>
      <c r="V217" s="1030"/>
      <c r="W217" s="1031"/>
      <c r="X217" s="1032"/>
      <c r="Y217" s="641"/>
    </row>
    <row r="218" spans="1:25" ht="5.25" customHeight="1" outlineLevel="1" x14ac:dyDescent="0.15">
      <c r="A218" s="1092"/>
      <c r="B218" s="86"/>
      <c r="C218" s="1187"/>
      <c r="D218" s="84"/>
      <c r="E218" s="168"/>
      <c r="F218" s="43"/>
      <c r="G218" s="501"/>
      <c r="H218" s="549"/>
      <c r="I218" s="43"/>
      <c r="J218" s="501"/>
      <c r="K218" s="549"/>
      <c r="L218" s="43"/>
      <c r="M218" s="501"/>
      <c r="N218" s="549"/>
      <c r="O218" s="43"/>
      <c r="P218" s="501"/>
      <c r="Q218" s="549"/>
      <c r="R218" s="43"/>
      <c r="S218" s="1048"/>
      <c r="T218" s="1049"/>
      <c r="U218" s="1050"/>
      <c r="V218" s="1048"/>
      <c r="W218" s="1049"/>
      <c r="X218" s="1050"/>
      <c r="Y218" s="327"/>
    </row>
    <row r="219" spans="1:25" ht="12" customHeight="1" outlineLevel="1" x14ac:dyDescent="0.15">
      <c r="A219" s="1340" t="s">
        <v>40</v>
      </c>
      <c r="B219" s="1341"/>
      <c r="C219" s="1179"/>
      <c r="D219" s="63">
        <f>SUM(D221:D222)</f>
        <v>2000</v>
      </c>
      <c r="E219" s="107">
        <f t="shared" si="198"/>
        <v>0</v>
      </c>
      <c r="F219" s="65">
        <f t="shared" ref="F219:V219" si="225">SUM(F221:F222)</f>
        <v>-2000</v>
      </c>
      <c r="G219" s="66">
        <f t="shared" si="225"/>
        <v>0</v>
      </c>
      <c r="H219" s="75">
        <f>SUM(H221:H222)</f>
        <v>0</v>
      </c>
      <c r="I219" s="65">
        <f>G219-H219</f>
        <v>0</v>
      </c>
      <c r="J219" s="66">
        <f t="shared" si="225"/>
        <v>0</v>
      </c>
      <c r="K219" s="75">
        <f>SUM(K221:K222)</f>
        <v>0</v>
      </c>
      <c r="L219" s="65">
        <f>J219-K219</f>
        <v>0</v>
      </c>
      <c r="M219" s="66">
        <f t="shared" si="225"/>
        <v>0</v>
      </c>
      <c r="N219" s="75">
        <f>SUM(N221:N222)</f>
        <v>0</v>
      </c>
      <c r="O219" s="65">
        <f>M219-N219</f>
        <v>0</v>
      </c>
      <c r="P219" s="66">
        <f t="shared" si="225"/>
        <v>0</v>
      </c>
      <c r="Q219" s="75">
        <f>SUM(Q221:Q222)</f>
        <v>2000</v>
      </c>
      <c r="R219" s="65">
        <f>P219-Q219</f>
        <v>-2000</v>
      </c>
      <c r="S219" s="66">
        <f t="shared" si="225"/>
        <v>0</v>
      </c>
      <c r="T219" s="75">
        <f>SUM(T221:T222)</f>
        <v>0</v>
      </c>
      <c r="U219" s="65">
        <f>S219-T219</f>
        <v>0</v>
      </c>
      <c r="V219" s="66">
        <f t="shared" si="225"/>
        <v>0</v>
      </c>
      <c r="W219" s="75">
        <f>SUM(W221:W222)</f>
        <v>0</v>
      </c>
      <c r="X219" s="65">
        <f>V219-W219</f>
        <v>0</v>
      </c>
      <c r="Y219" s="327"/>
    </row>
    <row r="220" spans="1:25" ht="5.25" customHeight="1" outlineLevel="1" x14ac:dyDescent="0.15">
      <c r="A220" s="1092"/>
      <c r="B220" s="86"/>
      <c r="C220" s="1187"/>
      <c r="D220" s="84"/>
      <c r="E220" s="159"/>
      <c r="F220" s="43"/>
      <c r="G220" s="501"/>
      <c r="H220" s="549"/>
      <c r="I220" s="43"/>
      <c r="J220" s="501"/>
      <c r="K220" s="549"/>
      <c r="L220" s="43"/>
      <c r="M220" s="501"/>
      <c r="N220" s="549"/>
      <c r="O220" s="43"/>
      <c r="P220" s="501"/>
      <c r="Q220" s="549"/>
      <c r="R220" s="43"/>
      <c r="S220" s="501"/>
      <c r="T220" s="549"/>
      <c r="U220" s="43"/>
      <c r="V220" s="501"/>
      <c r="W220" s="549"/>
      <c r="X220" s="43"/>
      <c r="Y220" s="327"/>
    </row>
    <row r="221" spans="1:25" s="642" customFormat="1" ht="12" customHeight="1" outlineLevel="1" x14ac:dyDescent="0.15">
      <c r="A221" s="1089">
        <v>6055</v>
      </c>
      <c r="B221" s="631" t="s">
        <v>151</v>
      </c>
      <c r="C221" s="1184" t="s">
        <v>796</v>
      </c>
      <c r="D221" s="632">
        <f t="shared" ref="D221" si="226">SUM(H221,K221,N221,Q221,T221,W221)</f>
        <v>2000</v>
      </c>
      <c r="E221" s="626">
        <f t="shared" si="198"/>
        <v>0</v>
      </c>
      <c r="F221" s="627">
        <f t="shared" ref="F221:F222" si="227">E221-D221</f>
        <v>-2000</v>
      </c>
      <c r="G221" s="1030"/>
      <c r="H221" s="1031"/>
      <c r="I221" s="1032">
        <f t="shared" ref="I221:I222" si="228">G221-H221</f>
        <v>0</v>
      </c>
      <c r="J221" s="1030"/>
      <c r="K221" s="1031"/>
      <c r="L221" s="1032">
        <f t="shared" ref="L221:L222" si="229">J221-K221</f>
        <v>0</v>
      </c>
      <c r="M221" s="1030"/>
      <c r="N221" s="1031"/>
      <c r="O221" s="1032">
        <f t="shared" ref="O221:O222" si="230">M221-N221</f>
        <v>0</v>
      </c>
      <c r="P221" s="624">
        <f>Balance!C14</f>
        <v>0</v>
      </c>
      <c r="Q221" s="633">
        <v>2000</v>
      </c>
      <c r="R221" s="627">
        <f t="shared" ref="R221:R222" si="231">P221-Q221</f>
        <v>-2000</v>
      </c>
      <c r="S221" s="1030"/>
      <c r="T221" s="1031"/>
      <c r="U221" s="1032">
        <f t="shared" ref="U221:U222" si="232">S221-T221</f>
        <v>0</v>
      </c>
      <c r="V221" s="1030"/>
      <c r="W221" s="1031"/>
      <c r="X221" s="1032">
        <f t="shared" ref="X221:X222" si="233">V221-W221</f>
        <v>0</v>
      </c>
      <c r="Y221" s="641"/>
    </row>
    <row r="222" spans="1:25" s="642" customFormat="1" ht="12" customHeight="1" outlineLevel="1" x14ac:dyDescent="0.15">
      <c r="A222" s="1089"/>
      <c r="B222" s="631"/>
      <c r="C222" s="1184"/>
      <c r="D222" s="632"/>
      <c r="E222" s="626">
        <f t="shared" si="198"/>
        <v>0</v>
      </c>
      <c r="F222" s="627">
        <f t="shared" si="227"/>
        <v>0</v>
      </c>
      <c r="G222" s="1030"/>
      <c r="H222" s="1031"/>
      <c r="I222" s="1032">
        <f t="shared" si="228"/>
        <v>0</v>
      </c>
      <c r="J222" s="1030"/>
      <c r="K222" s="1031"/>
      <c r="L222" s="1032">
        <f t="shared" si="229"/>
        <v>0</v>
      </c>
      <c r="M222" s="1030"/>
      <c r="N222" s="1031"/>
      <c r="O222" s="1032">
        <f t="shared" si="230"/>
        <v>0</v>
      </c>
      <c r="P222" s="624">
        <f>Balance!C15</f>
        <v>0</v>
      </c>
      <c r="Q222" s="633"/>
      <c r="R222" s="627">
        <f t="shared" si="231"/>
        <v>0</v>
      </c>
      <c r="S222" s="1030"/>
      <c r="T222" s="1031"/>
      <c r="U222" s="1032">
        <f t="shared" si="232"/>
        <v>0</v>
      </c>
      <c r="V222" s="1030"/>
      <c r="W222" s="1031"/>
      <c r="X222" s="1032">
        <f t="shared" si="233"/>
        <v>0</v>
      </c>
      <c r="Y222" s="641"/>
    </row>
    <row r="223" spans="1:25" ht="5.25" customHeight="1" outlineLevel="1" x14ac:dyDescent="0.15">
      <c r="A223" s="1092"/>
      <c r="B223" s="86"/>
      <c r="C223" s="1187"/>
      <c r="D223" s="84"/>
      <c r="E223" s="159"/>
      <c r="F223" s="43"/>
      <c r="G223" s="501"/>
      <c r="H223" s="549"/>
      <c r="I223" s="43"/>
      <c r="J223" s="501"/>
      <c r="K223" s="549"/>
      <c r="L223" s="43"/>
      <c r="M223" s="501"/>
      <c r="N223" s="549"/>
      <c r="O223" s="43"/>
      <c r="P223" s="501"/>
      <c r="Q223" s="549"/>
      <c r="R223" s="43"/>
      <c r="S223" s="501"/>
      <c r="T223" s="549"/>
      <c r="U223" s="43"/>
      <c r="V223" s="501"/>
      <c r="W223" s="549"/>
      <c r="X223" s="43"/>
      <c r="Y223" s="327"/>
    </row>
    <row r="224" spans="1:25" ht="12" customHeight="1" outlineLevel="1" x14ac:dyDescent="0.15">
      <c r="A224" s="1340" t="s">
        <v>41</v>
      </c>
      <c r="B224" s="1341"/>
      <c r="C224" s="1179"/>
      <c r="D224" s="63">
        <f>SUM(D226)</f>
        <v>2500</v>
      </c>
      <c r="E224" s="107">
        <f t="shared" si="198"/>
        <v>0</v>
      </c>
      <c r="F224" s="65">
        <f t="shared" ref="F224:V224" si="234">SUM(F226)</f>
        <v>-2500</v>
      </c>
      <c r="G224" s="66">
        <f t="shared" si="234"/>
        <v>0</v>
      </c>
      <c r="H224" s="75">
        <f>SUM(H226)</f>
        <v>0</v>
      </c>
      <c r="I224" s="65">
        <f>G224-H224</f>
        <v>0</v>
      </c>
      <c r="J224" s="66">
        <f t="shared" si="234"/>
        <v>0</v>
      </c>
      <c r="K224" s="75">
        <f>SUM(K226)</f>
        <v>0</v>
      </c>
      <c r="L224" s="65">
        <f>J224-K224</f>
        <v>0</v>
      </c>
      <c r="M224" s="66">
        <f t="shared" si="234"/>
        <v>0</v>
      </c>
      <c r="N224" s="75">
        <f>SUM(N226)</f>
        <v>0</v>
      </c>
      <c r="O224" s="65">
        <f>M224-N224</f>
        <v>0</v>
      </c>
      <c r="P224" s="66">
        <f t="shared" si="234"/>
        <v>0</v>
      </c>
      <c r="Q224" s="75">
        <f>SUM(Q226)</f>
        <v>2500</v>
      </c>
      <c r="R224" s="65">
        <f>P224-Q224</f>
        <v>-2500</v>
      </c>
      <c r="S224" s="66">
        <f t="shared" si="234"/>
        <v>0</v>
      </c>
      <c r="T224" s="75">
        <f>SUM(T226)</f>
        <v>0</v>
      </c>
      <c r="U224" s="65">
        <f>S224-T224</f>
        <v>0</v>
      </c>
      <c r="V224" s="66">
        <f t="shared" si="234"/>
        <v>0</v>
      </c>
      <c r="W224" s="75">
        <f>SUM(W226)</f>
        <v>0</v>
      </c>
      <c r="X224" s="65">
        <f>V224-W224</f>
        <v>0</v>
      </c>
      <c r="Y224" s="327"/>
    </row>
    <row r="225" spans="1:25" ht="5.25" customHeight="1" outlineLevel="1" x14ac:dyDescent="0.15">
      <c r="A225" s="1085"/>
      <c r="B225" s="67"/>
      <c r="C225" s="1180"/>
      <c r="D225" s="68"/>
      <c r="E225" s="155"/>
      <c r="F225" s="69"/>
      <c r="G225" s="496"/>
      <c r="H225" s="547"/>
      <c r="I225" s="69"/>
      <c r="J225" s="496"/>
      <c r="K225" s="547"/>
      <c r="L225" s="69"/>
      <c r="M225" s="496"/>
      <c r="N225" s="547"/>
      <c r="O225" s="69"/>
      <c r="P225" s="496"/>
      <c r="Q225" s="547"/>
      <c r="R225" s="69"/>
      <c r="S225" s="496"/>
      <c r="T225" s="547"/>
      <c r="U225" s="69"/>
      <c r="V225" s="496"/>
      <c r="W225" s="547"/>
      <c r="X225" s="69"/>
      <c r="Y225" s="327"/>
    </row>
    <row r="226" spans="1:25" s="613" customFormat="1" ht="12" customHeight="1" outlineLevel="1" x14ac:dyDescent="0.15">
      <c r="A226" s="1089">
        <v>60552</v>
      </c>
      <c r="B226" s="631" t="s">
        <v>152</v>
      </c>
      <c r="C226" s="1184" t="s">
        <v>796</v>
      </c>
      <c r="D226" s="629">
        <f t="shared" ref="D226" si="235">SUM(H226,K226,N226,Q226,T226,W226)</f>
        <v>2500</v>
      </c>
      <c r="E226" s="648">
        <f t="shared" si="198"/>
        <v>0</v>
      </c>
      <c r="F226" s="627">
        <f t="shared" ref="F226" si="236">E226-D226</f>
        <v>-2500</v>
      </c>
      <c r="G226" s="1030"/>
      <c r="H226" s="1036"/>
      <c r="I226" s="1032">
        <f>G226-H226</f>
        <v>0</v>
      </c>
      <c r="J226" s="1030"/>
      <c r="K226" s="1036"/>
      <c r="L226" s="1032">
        <f>J226-K226</f>
        <v>0</v>
      </c>
      <c r="M226" s="1030"/>
      <c r="N226" s="1036"/>
      <c r="O226" s="1032">
        <f>M226-N226</f>
        <v>0</v>
      </c>
      <c r="P226" s="624"/>
      <c r="Q226" s="630">
        <v>2500</v>
      </c>
      <c r="R226" s="627">
        <f>P226-Q226</f>
        <v>-2500</v>
      </c>
      <c r="S226" s="1030"/>
      <c r="T226" s="1036"/>
      <c r="U226" s="1032">
        <f>S226-T226</f>
        <v>0</v>
      </c>
      <c r="V226" s="1030"/>
      <c r="W226" s="1036"/>
      <c r="X226" s="1032">
        <f>V226-W226</f>
        <v>0</v>
      </c>
      <c r="Y226" s="628"/>
    </row>
    <row r="227" spans="1:25" ht="5.25" customHeight="1" outlineLevel="1" x14ac:dyDescent="0.15">
      <c r="A227" s="1085"/>
      <c r="B227" s="67"/>
      <c r="C227" s="1180"/>
      <c r="D227" s="68"/>
      <c r="E227" s="155"/>
      <c r="F227" s="69"/>
      <c r="G227" s="496"/>
      <c r="H227" s="547"/>
      <c r="I227" s="69"/>
      <c r="J227" s="496"/>
      <c r="K227" s="547"/>
      <c r="L227" s="69"/>
      <c r="M227" s="496"/>
      <c r="N227" s="547"/>
      <c r="O227" s="69"/>
      <c r="P227" s="496"/>
      <c r="Q227" s="547"/>
      <c r="R227" s="69"/>
      <c r="S227" s="496"/>
      <c r="T227" s="547"/>
      <c r="U227" s="69"/>
      <c r="V227" s="496"/>
      <c r="W227" s="547"/>
      <c r="X227" s="69"/>
      <c r="Y227" s="327"/>
    </row>
    <row r="228" spans="1:25" ht="12" customHeight="1" outlineLevel="1" x14ac:dyDescent="0.15">
      <c r="A228" s="1340" t="s">
        <v>42</v>
      </c>
      <c r="B228" s="1341"/>
      <c r="C228" s="1179"/>
      <c r="D228" s="63">
        <f>SUM(D230:D231)</f>
        <v>20000</v>
      </c>
      <c r="E228" s="107">
        <f>SUM(G228,J228,M228,P228,S228,V228)</f>
        <v>0</v>
      </c>
      <c r="F228" s="65">
        <f>SUM(F230:F231)</f>
        <v>-20000</v>
      </c>
      <c r="G228" s="66">
        <f>SUM(G230:G231)</f>
        <v>0</v>
      </c>
      <c r="H228" s="75">
        <f>SUM(H230:H231)</f>
        <v>0</v>
      </c>
      <c r="I228" s="65">
        <f>G228-H228</f>
        <v>0</v>
      </c>
      <c r="J228" s="66">
        <f>SUM(J230:J231)</f>
        <v>0</v>
      </c>
      <c r="K228" s="75">
        <f>SUM(K230:K231)</f>
        <v>0</v>
      </c>
      <c r="L228" s="65">
        <f>J228-K228</f>
        <v>0</v>
      </c>
      <c r="M228" s="66">
        <f>SUM(M230:M231)</f>
        <v>0</v>
      </c>
      <c r="N228" s="75">
        <f>SUM(N230:N231)</f>
        <v>0</v>
      </c>
      <c r="O228" s="65">
        <f>M228-N228</f>
        <v>0</v>
      </c>
      <c r="P228" s="66">
        <f>SUM(P230:P231)</f>
        <v>0</v>
      </c>
      <c r="Q228" s="75">
        <f>SUM(Q230:Q231)</f>
        <v>0</v>
      </c>
      <c r="R228" s="65">
        <f>P228-Q228</f>
        <v>0</v>
      </c>
      <c r="S228" s="66">
        <f>SUM(S230:S231)</f>
        <v>0</v>
      </c>
      <c r="T228" s="75">
        <f>SUM(T230:T231)</f>
        <v>20000</v>
      </c>
      <c r="U228" s="65">
        <f>S228-T228</f>
        <v>-20000</v>
      </c>
      <c r="V228" s="66">
        <f>SUM(V230:V231)</f>
        <v>0</v>
      </c>
      <c r="W228" s="75">
        <f>SUM(W230:W231)</f>
        <v>0</v>
      </c>
      <c r="X228" s="65">
        <f>V228-W228</f>
        <v>0</v>
      </c>
      <c r="Y228" s="327"/>
    </row>
    <row r="229" spans="1:25" ht="5.25" customHeight="1" outlineLevel="1" x14ac:dyDescent="0.15">
      <c r="A229" s="1092"/>
      <c r="B229" s="86"/>
      <c r="C229" s="1187"/>
      <c r="D229" s="84"/>
      <c r="E229" s="159"/>
      <c r="F229" s="43"/>
      <c r="G229" s="501"/>
      <c r="H229" s="549"/>
      <c r="I229" s="43"/>
      <c r="J229" s="501"/>
      <c r="K229" s="549"/>
      <c r="L229" s="43"/>
      <c r="M229" s="501"/>
      <c r="N229" s="549"/>
      <c r="O229" s="43"/>
      <c r="P229" s="501"/>
      <c r="Q229" s="549"/>
      <c r="R229" s="43"/>
      <c r="S229" s="501"/>
      <c r="T229" s="549"/>
      <c r="U229" s="43"/>
      <c r="V229" s="501"/>
      <c r="W229" s="549"/>
      <c r="X229" s="43"/>
      <c r="Y229" s="327"/>
    </row>
    <row r="230" spans="1:25" s="642" customFormat="1" ht="12" customHeight="1" outlineLevel="1" x14ac:dyDescent="0.15">
      <c r="A230" s="1089">
        <v>6052</v>
      </c>
      <c r="B230" s="631" t="s">
        <v>153</v>
      </c>
      <c r="C230" s="1184" t="s">
        <v>797</v>
      </c>
      <c r="D230" s="632">
        <f t="shared" ref="D230:D231" si="237">SUM(H230,K230,N230,Q230,T230,W230)</f>
        <v>0</v>
      </c>
      <c r="E230" s="626">
        <f>SUM(G230,J230,M230,P230,S230,V230)</f>
        <v>0</v>
      </c>
      <c r="F230" s="627">
        <f>E230-D230</f>
        <v>0</v>
      </c>
      <c r="G230" s="1030"/>
      <c r="H230" s="1031"/>
      <c r="I230" s="1032">
        <f>G230-H230</f>
        <v>0</v>
      </c>
      <c r="J230" s="1030"/>
      <c r="K230" s="1031"/>
      <c r="L230" s="1032">
        <f>J230-K230</f>
        <v>0</v>
      </c>
      <c r="M230" s="1030"/>
      <c r="N230" s="1031"/>
      <c r="O230" s="1032">
        <f>M230-N230</f>
        <v>0</v>
      </c>
      <c r="P230" s="1030"/>
      <c r="Q230" s="1031"/>
      <c r="R230" s="1032">
        <f>P230-Q230</f>
        <v>0</v>
      </c>
      <c r="S230" s="624">
        <f>Balance!C10</f>
        <v>0</v>
      </c>
      <c r="T230" s="633"/>
      <c r="U230" s="627">
        <f>S230-T230</f>
        <v>0</v>
      </c>
      <c r="V230" s="1030"/>
      <c r="W230" s="1031"/>
      <c r="X230" s="1032">
        <f>V230-W230</f>
        <v>0</v>
      </c>
      <c r="Y230" s="641"/>
    </row>
    <row r="231" spans="1:25" s="642" customFormat="1" ht="12" customHeight="1" outlineLevel="1" x14ac:dyDescent="0.15">
      <c r="A231" s="1089">
        <v>60521</v>
      </c>
      <c r="B231" s="631" t="s">
        <v>154</v>
      </c>
      <c r="C231" s="1184" t="s">
        <v>796</v>
      </c>
      <c r="D231" s="632">
        <f t="shared" si="237"/>
        <v>20000</v>
      </c>
      <c r="E231" s="626">
        <f>SUM(G231,J231,M231,P231,S231,V231)</f>
        <v>0</v>
      </c>
      <c r="F231" s="627">
        <f>E231-D231</f>
        <v>-20000</v>
      </c>
      <c r="G231" s="1030"/>
      <c r="H231" s="1031"/>
      <c r="I231" s="1032">
        <f>G231-H231</f>
        <v>0</v>
      </c>
      <c r="J231" s="1030"/>
      <c r="K231" s="1031"/>
      <c r="L231" s="1032">
        <f>J231-K231</f>
        <v>0</v>
      </c>
      <c r="M231" s="1030"/>
      <c r="N231" s="1031"/>
      <c r="O231" s="1032">
        <f>M231-N231</f>
        <v>0</v>
      </c>
      <c r="P231" s="1030"/>
      <c r="Q231" s="1031"/>
      <c r="R231" s="1032">
        <f>P231-Q231</f>
        <v>0</v>
      </c>
      <c r="S231" s="624">
        <f>Balance!C11</f>
        <v>0</v>
      </c>
      <c r="T231" s="633">
        <v>20000</v>
      </c>
      <c r="U231" s="627">
        <f>S231-T231</f>
        <v>-20000</v>
      </c>
      <c r="V231" s="1030"/>
      <c r="W231" s="1031"/>
      <c r="X231" s="1032">
        <f>V231-W231</f>
        <v>0</v>
      </c>
      <c r="Y231" s="641"/>
    </row>
    <row r="232" spans="1:25" ht="5.25" customHeight="1" outlineLevel="1" x14ac:dyDescent="0.15">
      <c r="A232" s="1092"/>
      <c r="B232" s="86"/>
      <c r="C232" s="1187"/>
      <c r="D232" s="84"/>
      <c r="E232" s="159"/>
      <c r="F232" s="43"/>
      <c r="G232" s="501"/>
      <c r="H232" s="549"/>
      <c r="I232" s="43"/>
      <c r="J232" s="501"/>
      <c r="K232" s="549"/>
      <c r="L232" s="43"/>
      <c r="M232" s="501"/>
      <c r="N232" s="549"/>
      <c r="O232" s="43"/>
      <c r="P232" s="501"/>
      <c r="Q232" s="549"/>
      <c r="R232" s="43"/>
      <c r="S232" s="501"/>
      <c r="T232" s="549"/>
      <c r="U232" s="43"/>
      <c r="V232" s="501"/>
      <c r="W232" s="549"/>
      <c r="X232" s="43"/>
      <c r="Y232" s="327"/>
    </row>
    <row r="233" spans="1:25" ht="12" customHeight="1" outlineLevel="1" x14ac:dyDescent="0.15">
      <c r="A233" s="1340" t="s">
        <v>43</v>
      </c>
      <c r="B233" s="1341"/>
      <c r="C233" s="1193"/>
      <c r="D233" s="94">
        <f>SUM(D235:D236)</f>
        <v>0</v>
      </c>
      <c r="E233" s="107">
        <f t="shared" si="198"/>
        <v>0</v>
      </c>
      <c r="F233" s="95">
        <f t="shared" ref="F233:V233" si="238">SUM(F235:F236)</f>
        <v>0</v>
      </c>
      <c r="G233" s="505">
        <f t="shared" si="238"/>
        <v>0</v>
      </c>
      <c r="H233" s="97">
        <f>SUM(H235:H236)</f>
        <v>0</v>
      </c>
      <c r="I233" s="95">
        <f>G233-H233</f>
        <v>0</v>
      </c>
      <c r="J233" s="505">
        <f t="shared" si="238"/>
        <v>0</v>
      </c>
      <c r="K233" s="97">
        <f>SUM(K235:K236)</f>
        <v>0</v>
      </c>
      <c r="L233" s="95">
        <f>J233-K233</f>
        <v>0</v>
      </c>
      <c r="M233" s="505">
        <f t="shared" si="238"/>
        <v>0</v>
      </c>
      <c r="N233" s="97">
        <f>SUM(N235:N236)</f>
        <v>0</v>
      </c>
      <c r="O233" s="95">
        <f>M233-N233</f>
        <v>0</v>
      </c>
      <c r="P233" s="505">
        <f t="shared" si="238"/>
        <v>0</v>
      </c>
      <c r="Q233" s="97">
        <f>SUM(Q235:Q236)</f>
        <v>0</v>
      </c>
      <c r="R233" s="95">
        <f>P233-Q233</f>
        <v>0</v>
      </c>
      <c r="S233" s="505">
        <f t="shared" si="238"/>
        <v>0</v>
      </c>
      <c r="T233" s="97">
        <f>SUM(T235:T236)</f>
        <v>0</v>
      </c>
      <c r="U233" s="95">
        <f>S233-T233</f>
        <v>0</v>
      </c>
      <c r="V233" s="505">
        <f t="shared" si="238"/>
        <v>0</v>
      </c>
      <c r="W233" s="97">
        <f>SUM(W235:W236)</f>
        <v>0</v>
      </c>
      <c r="X233" s="95">
        <f>V233-W233</f>
        <v>0</v>
      </c>
      <c r="Y233" s="327"/>
    </row>
    <row r="234" spans="1:25" ht="5.25" customHeight="1" outlineLevel="1" x14ac:dyDescent="0.15">
      <c r="A234" s="1097"/>
      <c r="B234" s="98"/>
      <c r="C234" s="1194"/>
      <c r="D234" s="99"/>
      <c r="E234" s="163"/>
      <c r="F234" s="41"/>
      <c r="G234" s="506"/>
      <c r="H234" s="554"/>
      <c r="I234" s="41"/>
      <c r="J234" s="1045"/>
      <c r="K234" s="1046"/>
      <c r="L234" s="1047"/>
      <c r="M234" s="506"/>
      <c r="N234" s="554"/>
      <c r="O234" s="41"/>
      <c r="P234" s="506"/>
      <c r="Q234" s="554"/>
      <c r="R234" s="41"/>
      <c r="S234" s="506"/>
      <c r="T234" s="554"/>
      <c r="U234" s="41"/>
      <c r="V234" s="506"/>
      <c r="W234" s="554"/>
      <c r="X234" s="41"/>
      <c r="Y234" s="327"/>
    </row>
    <row r="235" spans="1:25" s="642" customFormat="1" ht="12" customHeight="1" outlineLevel="1" x14ac:dyDescent="0.15">
      <c r="A235" s="1089">
        <v>60522</v>
      </c>
      <c r="B235" s="631" t="s">
        <v>155</v>
      </c>
      <c r="C235" s="1184" t="s">
        <v>797</v>
      </c>
      <c r="D235" s="650">
        <f t="shared" ref="D235" si="239">SUM(H235,K235,N235,Q235,T235,W235)</f>
        <v>0</v>
      </c>
      <c r="E235" s="626">
        <f t="shared" si="198"/>
        <v>0</v>
      </c>
      <c r="F235" s="627">
        <f t="shared" ref="F235:F236" si="240">E235-D235</f>
        <v>0</v>
      </c>
      <c r="G235" s="1039"/>
      <c r="H235" s="1040"/>
      <c r="I235" s="1032">
        <f t="shared" ref="I235:I236" si="241">G235-H235</f>
        <v>0</v>
      </c>
      <c r="J235" s="1039"/>
      <c r="K235" s="1040"/>
      <c r="L235" s="1044">
        <f t="shared" ref="L235:L236" si="242">J235-K235</f>
        <v>0</v>
      </c>
      <c r="M235" s="1039"/>
      <c r="N235" s="1040"/>
      <c r="O235" s="1032">
        <f t="shared" ref="O235:O236" si="243">M235-N235</f>
        <v>0</v>
      </c>
      <c r="P235" s="1039"/>
      <c r="Q235" s="1040"/>
      <c r="R235" s="1032">
        <f t="shared" ref="R235:R236" si="244">P235-Q235</f>
        <v>0</v>
      </c>
      <c r="S235" s="651"/>
      <c r="T235" s="652"/>
      <c r="U235" s="757">
        <f t="shared" ref="U235:U236" si="245">S235-T235</f>
        <v>0</v>
      </c>
      <c r="V235" s="1039"/>
      <c r="W235" s="1040"/>
      <c r="X235" s="1032">
        <f t="shared" ref="X235:X236" si="246">V235-W235</f>
        <v>0</v>
      </c>
      <c r="Y235" s="641"/>
    </row>
    <row r="236" spans="1:25" s="613" customFormat="1" ht="12" customHeight="1" outlineLevel="1" x14ac:dyDescent="0.15">
      <c r="A236" s="1102"/>
      <c r="B236" s="670"/>
      <c r="C236" s="1203"/>
      <c r="D236" s="650"/>
      <c r="E236" s="648">
        <f t="shared" si="198"/>
        <v>0</v>
      </c>
      <c r="F236" s="627">
        <f t="shared" si="240"/>
        <v>0</v>
      </c>
      <c r="G236" s="1030"/>
      <c r="H236" s="1040"/>
      <c r="I236" s="1032">
        <f t="shared" si="241"/>
        <v>0</v>
      </c>
      <c r="J236" s="1030"/>
      <c r="K236" s="1040"/>
      <c r="L236" s="1032">
        <f t="shared" si="242"/>
        <v>0</v>
      </c>
      <c r="M236" s="1030"/>
      <c r="N236" s="1040"/>
      <c r="O236" s="1032">
        <f t="shared" si="243"/>
        <v>0</v>
      </c>
      <c r="P236" s="1030"/>
      <c r="Q236" s="1040"/>
      <c r="R236" s="1032">
        <f t="shared" si="244"/>
        <v>0</v>
      </c>
      <c r="S236" s="624"/>
      <c r="T236" s="652"/>
      <c r="U236" s="627">
        <f t="shared" si="245"/>
        <v>0</v>
      </c>
      <c r="V236" s="1030"/>
      <c r="W236" s="1040"/>
      <c r="X236" s="1032">
        <f t="shared" si="246"/>
        <v>0</v>
      </c>
      <c r="Y236" s="628"/>
    </row>
    <row r="237" spans="1:25" ht="5.25" customHeight="1" outlineLevel="1" x14ac:dyDescent="0.15">
      <c r="A237" s="1097"/>
      <c r="B237" s="98"/>
      <c r="C237" s="1194"/>
      <c r="D237" s="99"/>
      <c r="E237" s="163"/>
      <c r="F237" s="41"/>
      <c r="G237" s="506"/>
      <c r="H237" s="554"/>
      <c r="I237" s="41"/>
      <c r="J237" s="506"/>
      <c r="K237" s="554"/>
      <c r="L237" s="41"/>
      <c r="M237" s="506"/>
      <c r="N237" s="554"/>
      <c r="O237" s="41"/>
      <c r="P237" s="506"/>
      <c r="Q237" s="554"/>
      <c r="R237" s="41"/>
      <c r="S237" s="506"/>
      <c r="T237" s="554"/>
      <c r="U237" s="41"/>
      <c r="V237" s="506"/>
      <c r="W237" s="554"/>
      <c r="X237" s="41"/>
      <c r="Y237" s="327"/>
    </row>
    <row r="238" spans="1:25" ht="12" customHeight="1" outlineLevel="1" x14ac:dyDescent="0.15">
      <c r="A238" s="1340" t="s">
        <v>4</v>
      </c>
      <c r="B238" s="1341"/>
      <c r="C238" s="1193"/>
      <c r="D238" s="94">
        <f>SUM(D240:D243)</f>
        <v>10000</v>
      </c>
      <c r="E238" s="107">
        <f t="shared" si="198"/>
        <v>0</v>
      </c>
      <c r="F238" s="95">
        <f t="shared" ref="F238:V238" si="247">SUM(F240:F243)</f>
        <v>-10000</v>
      </c>
      <c r="G238" s="505">
        <f t="shared" si="247"/>
        <v>0</v>
      </c>
      <c r="H238" s="97">
        <f>SUM(H240:H243)</f>
        <v>0</v>
      </c>
      <c r="I238" s="95">
        <f>G238-H238</f>
        <v>0</v>
      </c>
      <c r="J238" s="505">
        <f t="shared" si="247"/>
        <v>0</v>
      </c>
      <c r="K238" s="97">
        <f>SUM(K240:K243)</f>
        <v>0</v>
      </c>
      <c r="L238" s="95">
        <f>J238-K238</f>
        <v>0</v>
      </c>
      <c r="M238" s="505">
        <f t="shared" si="247"/>
        <v>0</v>
      </c>
      <c r="N238" s="97">
        <f>SUM(N240:N243)</f>
        <v>0</v>
      </c>
      <c r="O238" s="95">
        <f>M238-N238</f>
        <v>0</v>
      </c>
      <c r="P238" s="505">
        <f t="shared" si="247"/>
        <v>0</v>
      </c>
      <c r="Q238" s="97">
        <f>SUM(Q240:Q243)</f>
        <v>0</v>
      </c>
      <c r="R238" s="95">
        <f>P238-Q238</f>
        <v>0</v>
      </c>
      <c r="S238" s="505">
        <f t="shared" si="247"/>
        <v>0</v>
      </c>
      <c r="T238" s="97">
        <f>SUM(T240:T243)</f>
        <v>0</v>
      </c>
      <c r="U238" s="95">
        <f>S238-T238</f>
        <v>0</v>
      </c>
      <c r="V238" s="505">
        <f t="shared" si="247"/>
        <v>0</v>
      </c>
      <c r="W238" s="97">
        <f>SUM(W240:W243)</f>
        <v>10000</v>
      </c>
      <c r="X238" s="95">
        <f>V238-W238</f>
        <v>-10000</v>
      </c>
      <c r="Y238" s="327"/>
    </row>
    <row r="239" spans="1:25" ht="5.25" customHeight="1" outlineLevel="1" x14ac:dyDescent="0.15">
      <c r="A239" s="1092"/>
      <c r="B239" s="86"/>
      <c r="C239" s="1187"/>
      <c r="D239" s="84"/>
      <c r="E239" s="159"/>
      <c r="F239" s="43"/>
      <c r="G239" s="501"/>
      <c r="H239" s="549"/>
      <c r="I239" s="43"/>
      <c r="J239" s="501"/>
      <c r="K239" s="549"/>
      <c r="L239" s="43"/>
      <c r="M239" s="501"/>
      <c r="N239" s="549"/>
      <c r="O239" s="43"/>
      <c r="P239" s="501"/>
      <c r="Q239" s="549"/>
      <c r="R239" s="43"/>
      <c r="S239" s="501"/>
      <c r="T239" s="549"/>
      <c r="U239" s="43"/>
      <c r="V239" s="501"/>
      <c r="W239" s="549"/>
      <c r="X239" s="43"/>
      <c r="Y239" s="327"/>
    </row>
    <row r="240" spans="1:25" s="642" customFormat="1" ht="12" customHeight="1" outlineLevel="1" x14ac:dyDescent="0.15">
      <c r="A240" s="1089">
        <v>6051</v>
      </c>
      <c r="B240" s="631" t="s">
        <v>156</v>
      </c>
      <c r="C240" s="1184" t="s">
        <v>797</v>
      </c>
      <c r="D240" s="632">
        <f t="shared" ref="D240:D243" si="248">SUM(H240,K240,N240,Q240,T240,W240)</f>
        <v>0</v>
      </c>
      <c r="E240" s="626">
        <f t="shared" si="198"/>
        <v>0</v>
      </c>
      <c r="F240" s="627">
        <f t="shared" ref="F240:F243" si="249">E240-D240</f>
        <v>0</v>
      </c>
      <c r="G240" s="1039"/>
      <c r="H240" s="1031"/>
      <c r="I240" s="1032">
        <f t="shared" ref="I240:I243" si="250">G240-H240</f>
        <v>0</v>
      </c>
      <c r="J240" s="1039"/>
      <c r="K240" s="1031"/>
      <c r="L240" s="1032">
        <f t="shared" ref="L240:L243" si="251">J240-K240</f>
        <v>0</v>
      </c>
      <c r="M240" s="1039"/>
      <c r="N240" s="1031"/>
      <c r="O240" s="1032">
        <f t="shared" ref="O240:O243" si="252">M240-N240</f>
        <v>0</v>
      </c>
      <c r="P240" s="1039"/>
      <c r="Q240" s="1031"/>
      <c r="R240" s="1032">
        <f t="shared" ref="R240:R243" si="253">P240-Q240</f>
        <v>0</v>
      </c>
      <c r="S240" s="1039"/>
      <c r="T240" s="1031"/>
      <c r="U240" s="1032">
        <f t="shared" ref="U240:U243" si="254">S240-T240</f>
        <v>0</v>
      </c>
      <c r="V240" s="651">
        <f>Balance!C8</f>
        <v>0</v>
      </c>
      <c r="W240" s="633"/>
      <c r="X240" s="627">
        <f t="shared" ref="X240:X243" si="255">V240-W240</f>
        <v>0</v>
      </c>
      <c r="Y240" s="641"/>
    </row>
    <row r="241" spans="1:25" s="642" customFormat="1" ht="12" customHeight="1" outlineLevel="1" x14ac:dyDescent="0.15">
      <c r="A241" s="1089">
        <v>60511</v>
      </c>
      <c r="B241" s="631" t="s">
        <v>374</v>
      </c>
      <c r="C241" s="1184" t="s">
        <v>796</v>
      </c>
      <c r="D241" s="632">
        <f t="shared" si="248"/>
        <v>0</v>
      </c>
      <c r="E241" s="626">
        <f t="shared" ref="E241" si="256">SUM(G241,J241,M241,P241,S241,V241)</f>
        <v>0</v>
      </c>
      <c r="F241" s="627">
        <f t="shared" si="249"/>
        <v>0</v>
      </c>
      <c r="G241" s="1039"/>
      <c r="H241" s="1031"/>
      <c r="I241" s="1032">
        <f t="shared" si="250"/>
        <v>0</v>
      </c>
      <c r="J241" s="1039"/>
      <c r="K241" s="1031"/>
      <c r="L241" s="1032">
        <f t="shared" si="251"/>
        <v>0</v>
      </c>
      <c r="M241" s="1039"/>
      <c r="N241" s="1031"/>
      <c r="O241" s="1032">
        <f t="shared" si="252"/>
        <v>0</v>
      </c>
      <c r="P241" s="1039"/>
      <c r="Q241" s="1031"/>
      <c r="R241" s="1032">
        <f t="shared" si="253"/>
        <v>0</v>
      </c>
      <c r="S241" s="1039"/>
      <c r="T241" s="1031"/>
      <c r="U241" s="1032">
        <f t="shared" si="254"/>
        <v>0</v>
      </c>
      <c r="V241" s="651"/>
      <c r="W241" s="633"/>
      <c r="X241" s="627">
        <f t="shared" si="255"/>
        <v>0</v>
      </c>
      <c r="Y241" s="641"/>
    </row>
    <row r="242" spans="1:25" s="642" customFormat="1" ht="12" customHeight="1" outlineLevel="1" x14ac:dyDescent="0.15">
      <c r="A242" s="1089">
        <v>60512</v>
      </c>
      <c r="B242" s="631" t="s">
        <v>157</v>
      </c>
      <c r="C242" s="1184" t="s">
        <v>798</v>
      </c>
      <c r="D242" s="632">
        <f t="shared" si="248"/>
        <v>0</v>
      </c>
      <c r="E242" s="626">
        <f t="shared" si="198"/>
        <v>0</v>
      </c>
      <c r="F242" s="627">
        <f t="shared" si="249"/>
        <v>0</v>
      </c>
      <c r="G242" s="1039"/>
      <c r="H242" s="1031"/>
      <c r="I242" s="1032">
        <f t="shared" si="250"/>
        <v>0</v>
      </c>
      <c r="J242" s="1039"/>
      <c r="K242" s="1031"/>
      <c r="L242" s="1032">
        <f t="shared" si="251"/>
        <v>0</v>
      </c>
      <c r="M242" s="1039"/>
      <c r="N242" s="1031"/>
      <c r="O242" s="1032">
        <f t="shared" si="252"/>
        <v>0</v>
      </c>
      <c r="P242" s="1039"/>
      <c r="Q242" s="1031"/>
      <c r="R242" s="1032">
        <f t="shared" si="253"/>
        <v>0</v>
      </c>
      <c r="S242" s="1039"/>
      <c r="T242" s="1031"/>
      <c r="U242" s="1032">
        <f t="shared" si="254"/>
        <v>0</v>
      </c>
      <c r="V242" s="651"/>
      <c r="W242" s="633"/>
      <c r="X242" s="627">
        <f t="shared" si="255"/>
        <v>0</v>
      </c>
      <c r="Y242" s="641"/>
    </row>
    <row r="243" spans="1:25" s="642" customFormat="1" ht="12" customHeight="1" outlineLevel="1" x14ac:dyDescent="0.15">
      <c r="A243" s="1089">
        <v>60513</v>
      </c>
      <c r="B243" s="631" t="s">
        <v>154</v>
      </c>
      <c r="C243" s="1184" t="s">
        <v>796</v>
      </c>
      <c r="D243" s="632">
        <f t="shared" si="248"/>
        <v>10000</v>
      </c>
      <c r="E243" s="626">
        <f t="shared" si="198"/>
        <v>0</v>
      </c>
      <c r="F243" s="627">
        <f t="shared" si="249"/>
        <v>-10000</v>
      </c>
      <c r="G243" s="1039"/>
      <c r="H243" s="1031"/>
      <c r="I243" s="1032">
        <f t="shared" si="250"/>
        <v>0</v>
      </c>
      <c r="J243" s="1039"/>
      <c r="K243" s="1031"/>
      <c r="L243" s="1032">
        <f t="shared" si="251"/>
        <v>0</v>
      </c>
      <c r="M243" s="1039"/>
      <c r="N243" s="1031"/>
      <c r="O243" s="1032">
        <f t="shared" si="252"/>
        <v>0</v>
      </c>
      <c r="P243" s="1039"/>
      <c r="Q243" s="1031"/>
      <c r="R243" s="1032">
        <f t="shared" si="253"/>
        <v>0</v>
      </c>
      <c r="S243" s="1039"/>
      <c r="T243" s="1031"/>
      <c r="U243" s="1032">
        <f t="shared" si="254"/>
        <v>0</v>
      </c>
      <c r="V243" s="651">
        <f>Balance!C9</f>
        <v>0</v>
      </c>
      <c r="W243" s="633">
        <v>10000</v>
      </c>
      <c r="X243" s="627">
        <f t="shared" si="255"/>
        <v>-10000</v>
      </c>
      <c r="Y243" s="641"/>
    </row>
    <row r="244" spans="1:25" ht="5.25" customHeight="1" outlineLevel="1" x14ac:dyDescent="0.15">
      <c r="A244" s="1099"/>
      <c r="B244" s="100"/>
      <c r="C244" s="1197"/>
      <c r="D244" s="101"/>
      <c r="E244" s="164"/>
      <c r="F244" s="102"/>
      <c r="G244" s="508"/>
      <c r="H244" s="555"/>
      <c r="I244" s="102"/>
      <c r="J244" s="508"/>
      <c r="K244" s="555"/>
      <c r="L244" s="102"/>
      <c r="M244" s="508"/>
      <c r="N244" s="555"/>
      <c r="O244" s="102"/>
      <c r="P244" s="508"/>
      <c r="Q244" s="555"/>
      <c r="R244" s="102"/>
      <c r="S244" s="508"/>
      <c r="T244" s="555"/>
      <c r="U244" s="102"/>
      <c r="V244" s="508"/>
      <c r="W244" s="555"/>
      <c r="X244" s="102"/>
      <c r="Y244" s="327"/>
    </row>
    <row r="245" spans="1:25" ht="15" customHeight="1" x14ac:dyDescent="0.15">
      <c r="A245" s="1365" t="s">
        <v>442</v>
      </c>
      <c r="B245" s="1366"/>
      <c r="C245" s="1206"/>
      <c r="D245" s="47">
        <f>SUM(D238,D228,D224,D219,D209,D213,D233)</f>
        <v>40000</v>
      </c>
      <c r="E245" s="103">
        <f>SUM(E209,E213,E219,E224,E228,E233,E238)</f>
        <v>0</v>
      </c>
      <c r="F245" s="104">
        <f>SUM(F238,F228,F224,F219,F209,F213)</f>
        <v>-38000</v>
      </c>
      <c r="G245" s="485">
        <f>SUM(G238,G228,G224,G219,G209,G213,G233)</f>
        <v>0</v>
      </c>
      <c r="H245" s="106">
        <f>SUM(H238,H228,H224,H219,H209,H213)</f>
        <v>0</v>
      </c>
      <c r="I245" s="104">
        <f>G245-H245</f>
        <v>0</v>
      </c>
      <c r="J245" s="485">
        <f>SUM(J238,J228,J224,J219,J209,J213,J233)</f>
        <v>0</v>
      </c>
      <c r="K245" s="106">
        <f>SUM(K238,K228,K224,K219,K209,K213)</f>
        <v>3500</v>
      </c>
      <c r="L245" s="104">
        <f>J245-K245</f>
        <v>-3500</v>
      </c>
      <c r="M245" s="485">
        <f>SUM(M238,M228,M224,M219,M209,M213,M233)</f>
        <v>0</v>
      </c>
      <c r="N245" s="106">
        <f>SUM(N238,N228,N224,N219,N209,N213)</f>
        <v>2000</v>
      </c>
      <c r="O245" s="104">
        <f>M245-N245</f>
        <v>-2000</v>
      </c>
      <c r="P245" s="485">
        <f>SUM(P238,P228,P224,P219,P209,P213,P233)</f>
        <v>0</v>
      </c>
      <c r="Q245" s="106">
        <f>SUM(Q238,Q228,Q224,Q219,Q209,Q213)</f>
        <v>4500</v>
      </c>
      <c r="R245" s="104">
        <f>P245-Q245</f>
        <v>-4500</v>
      </c>
      <c r="S245" s="485">
        <f>SUM(S238,S228,S224,S219,S209,S213,S233)</f>
        <v>0</v>
      </c>
      <c r="T245" s="106">
        <f>SUM(T238,T228,T224,T219,T209,T213, T235)</f>
        <v>20000</v>
      </c>
      <c r="U245" s="104">
        <f>S245-T245</f>
        <v>-20000</v>
      </c>
      <c r="V245" s="485">
        <f>SUM(V238,V228,V224,V219,V209,V213,V233)</f>
        <v>0</v>
      </c>
      <c r="W245" s="106">
        <f>SUM(W238,W228,W224,W219,W209,W213)</f>
        <v>10000</v>
      </c>
      <c r="X245" s="104">
        <f>V245-W245</f>
        <v>-10000</v>
      </c>
      <c r="Y245" s="327"/>
    </row>
    <row r="246" spans="1:25" ht="28" customHeight="1" x14ac:dyDescent="0.15">
      <c r="A246" s="1332" t="s">
        <v>430</v>
      </c>
      <c r="B246" s="1354"/>
      <c r="C246" s="1178"/>
      <c r="D246" s="474"/>
      <c r="E246" s="475"/>
      <c r="F246" s="476"/>
      <c r="G246" s="512"/>
      <c r="H246" s="560"/>
      <c r="I246" s="476"/>
      <c r="J246" s="512"/>
      <c r="K246" s="560"/>
      <c r="L246" s="476"/>
      <c r="M246" s="512"/>
      <c r="N246" s="560"/>
      <c r="O246" s="476"/>
      <c r="P246" s="512"/>
      <c r="Q246" s="560"/>
      <c r="R246" s="476"/>
      <c r="S246" s="512"/>
      <c r="T246" s="560"/>
      <c r="U246" s="476"/>
      <c r="V246" s="512"/>
      <c r="W246" s="560"/>
      <c r="X246" s="476"/>
      <c r="Y246" s="327"/>
    </row>
    <row r="247" spans="1:25" ht="12" customHeight="1" outlineLevel="1" x14ac:dyDescent="0.15">
      <c r="A247" s="1361" t="s">
        <v>775</v>
      </c>
      <c r="B247" s="1362"/>
      <c r="C247" s="1179"/>
      <c r="D247" s="63">
        <f>SUM(D249)</f>
        <v>0</v>
      </c>
      <c r="E247" s="64">
        <f t="shared" si="198"/>
        <v>0</v>
      </c>
      <c r="F247" s="65">
        <f t="shared" ref="F247:V247" si="257">SUM(F249)</f>
        <v>0</v>
      </c>
      <c r="G247" s="66">
        <f t="shared" si="257"/>
        <v>0</v>
      </c>
      <c r="H247" s="75">
        <f>SUM(H249)</f>
        <v>10000</v>
      </c>
      <c r="I247" s="65">
        <f>G247-H247</f>
        <v>-10000</v>
      </c>
      <c r="J247" s="66">
        <f t="shared" si="257"/>
        <v>0</v>
      </c>
      <c r="K247" s="75">
        <f>SUM(K249)</f>
        <v>0</v>
      </c>
      <c r="L247" s="65">
        <f>J247-K247</f>
        <v>0</v>
      </c>
      <c r="M247" s="66">
        <f t="shared" si="257"/>
        <v>0</v>
      </c>
      <c r="N247" s="75">
        <f>SUM(N249)</f>
        <v>0</v>
      </c>
      <c r="O247" s="65">
        <f>M247-N247</f>
        <v>0</v>
      </c>
      <c r="P247" s="66">
        <f t="shared" si="257"/>
        <v>0</v>
      </c>
      <c r="Q247" s="75">
        <f>SUM(Q249)</f>
        <v>0</v>
      </c>
      <c r="R247" s="65">
        <f>P247-Q247</f>
        <v>0</v>
      </c>
      <c r="S247" s="66">
        <f t="shared" si="257"/>
        <v>0</v>
      </c>
      <c r="T247" s="75">
        <f>SUM(T249)</f>
        <v>0</v>
      </c>
      <c r="U247" s="65">
        <f>S247-T247</f>
        <v>0</v>
      </c>
      <c r="V247" s="66">
        <f t="shared" si="257"/>
        <v>0</v>
      </c>
      <c r="W247" s="75">
        <f>SUM(W249)</f>
        <v>0</v>
      </c>
      <c r="X247" s="65">
        <f>V247-W247</f>
        <v>0</v>
      </c>
      <c r="Y247" s="327"/>
    </row>
    <row r="248" spans="1:25" ht="5.25" customHeight="1" outlineLevel="1" x14ac:dyDescent="0.15">
      <c r="A248" s="1094"/>
      <c r="B248" s="87"/>
      <c r="C248" s="1189"/>
      <c r="D248" s="85"/>
      <c r="E248" s="155"/>
      <c r="F248" s="69"/>
      <c r="G248" s="496"/>
      <c r="H248" s="551"/>
      <c r="I248" s="69"/>
      <c r="J248" s="496"/>
      <c r="K248" s="551"/>
      <c r="L248" s="69"/>
      <c r="M248" s="496"/>
      <c r="N248" s="551"/>
      <c r="O248" s="69"/>
      <c r="P248" s="496"/>
      <c r="Q248" s="551"/>
      <c r="R248" s="69"/>
      <c r="S248" s="496"/>
      <c r="T248" s="551"/>
      <c r="U248" s="69"/>
      <c r="V248" s="496"/>
      <c r="W248" s="551"/>
      <c r="X248" s="69"/>
      <c r="Y248" s="327"/>
    </row>
    <row r="249" spans="1:25" s="613" customFormat="1" ht="12" customHeight="1" outlineLevel="1" x14ac:dyDescent="0.15">
      <c r="A249" s="1093"/>
      <c r="B249" s="643"/>
      <c r="C249" s="1181" t="s">
        <v>799</v>
      </c>
      <c r="D249" s="629"/>
      <c r="E249" s="648">
        <f t="shared" si="198"/>
        <v>0</v>
      </c>
      <c r="F249" s="627">
        <f t="shared" ref="F249" si="258">E249-D249</f>
        <v>0</v>
      </c>
      <c r="G249" s="624"/>
      <c r="H249" s="630">
        <v>10000</v>
      </c>
      <c r="I249" s="627">
        <f>G249-H249</f>
        <v>-10000</v>
      </c>
      <c r="J249" s="1030"/>
      <c r="K249" s="1036"/>
      <c r="L249" s="1032">
        <f>J249-K249</f>
        <v>0</v>
      </c>
      <c r="M249" s="1030"/>
      <c r="N249" s="1036"/>
      <c r="O249" s="1032">
        <f>M249-N249</f>
        <v>0</v>
      </c>
      <c r="P249" s="1030"/>
      <c r="Q249" s="1036"/>
      <c r="R249" s="1032">
        <f>P249-Q249</f>
        <v>0</v>
      </c>
      <c r="S249" s="1030"/>
      <c r="T249" s="1036"/>
      <c r="U249" s="1032">
        <f>S249-T249</f>
        <v>0</v>
      </c>
      <c r="V249" s="1030"/>
      <c r="W249" s="1036"/>
      <c r="X249" s="1032">
        <f>V249-W249</f>
        <v>0</v>
      </c>
      <c r="Y249" s="628"/>
    </row>
    <row r="250" spans="1:25" ht="5.25" customHeight="1" outlineLevel="1" x14ac:dyDescent="0.15">
      <c r="A250" s="1094"/>
      <c r="B250" s="87"/>
      <c r="C250" s="1189"/>
      <c r="D250" s="85"/>
      <c r="E250" s="155"/>
      <c r="F250" s="69"/>
      <c r="G250" s="496"/>
      <c r="H250" s="551"/>
      <c r="I250" s="69"/>
      <c r="J250" s="496"/>
      <c r="K250" s="551"/>
      <c r="L250" s="69"/>
      <c r="M250" s="496"/>
      <c r="N250" s="551"/>
      <c r="O250" s="69"/>
      <c r="P250" s="496"/>
      <c r="Q250" s="551"/>
      <c r="R250" s="69"/>
      <c r="S250" s="496"/>
      <c r="T250" s="551"/>
      <c r="U250" s="69"/>
      <c r="V250" s="496"/>
      <c r="W250" s="551"/>
      <c r="X250" s="69"/>
      <c r="Y250" s="327"/>
    </row>
    <row r="251" spans="1:25" ht="12" customHeight="1" outlineLevel="1" x14ac:dyDescent="0.15">
      <c r="A251" s="1340" t="s">
        <v>776</v>
      </c>
      <c r="B251" s="1341"/>
      <c r="C251" s="1179"/>
      <c r="D251" s="63">
        <f>SUM(D253:D254)</f>
        <v>20000</v>
      </c>
      <c r="E251" s="107">
        <f t="shared" si="198"/>
        <v>0</v>
      </c>
      <c r="F251" s="65">
        <f t="shared" ref="F251:V251" si="259">SUM(F253:F254)</f>
        <v>-20000</v>
      </c>
      <c r="G251" s="66">
        <f t="shared" si="259"/>
        <v>0</v>
      </c>
      <c r="H251" s="75">
        <f>SUM(H253:H254)</f>
        <v>20000</v>
      </c>
      <c r="I251" s="65">
        <f>G251-H251</f>
        <v>-20000</v>
      </c>
      <c r="J251" s="66">
        <f t="shared" si="259"/>
        <v>0</v>
      </c>
      <c r="K251" s="75">
        <f>SUM(K253:K254)</f>
        <v>0</v>
      </c>
      <c r="L251" s="65">
        <f>J251-K251</f>
        <v>0</v>
      </c>
      <c r="M251" s="66">
        <f t="shared" si="259"/>
        <v>0</v>
      </c>
      <c r="N251" s="75">
        <f>SUM(N253:N254)</f>
        <v>0</v>
      </c>
      <c r="O251" s="65">
        <f>M251-N251</f>
        <v>0</v>
      </c>
      <c r="P251" s="66">
        <f t="shared" si="259"/>
        <v>0</v>
      </c>
      <c r="Q251" s="75">
        <f>SUM(Q253:Q254)</f>
        <v>0</v>
      </c>
      <c r="R251" s="65">
        <f>P251-Q251</f>
        <v>0</v>
      </c>
      <c r="S251" s="66">
        <f t="shared" si="259"/>
        <v>0</v>
      </c>
      <c r="T251" s="75">
        <f>SUM(T253:T254)</f>
        <v>0</v>
      </c>
      <c r="U251" s="65">
        <f>S251-T251</f>
        <v>0</v>
      </c>
      <c r="V251" s="66">
        <f t="shared" si="259"/>
        <v>0</v>
      </c>
      <c r="W251" s="75">
        <f>SUM(W253:W254)</f>
        <v>0</v>
      </c>
      <c r="X251" s="65">
        <f>V251-W251</f>
        <v>0</v>
      </c>
      <c r="Y251" s="327"/>
    </row>
    <row r="252" spans="1:25" ht="5.25" customHeight="1" outlineLevel="1" x14ac:dyDescent="0.15">
      <c r="A252" s="1092"/>
      <c r="B252" s="116"/>
      <c r="C252" s="1207"/>
      <c r="D252" s="84"/>
      <c r="E252" s="158"/>
      <c r="F252" s="78"/>
      <c r="G252" s="137"/>
      <c r="H252" s="549"/>
      <c r="I252" s="78"/>
      <c r="J252" s="137"/>
      <c r="K252" s="549"/>
      <c r="L252" s="78"/>
      <c r="M252" s="137"/>
      <c r="N252" s="549"/>
      <c r="O252" s="78"/>
      <c r="P252" s="137"/>
      <c r="Q252" s="549"/>
      <c r="R252" s="78"/>
      <c r="S252" s="137"/>
      <c r="T252" s="549"/>
      <c r="U252" s="78"/>
      <c r="V252" s="137"/>
      <c r="W252" s="549"/>
      <c r="X252" s="78"/>
      <c r="Y252" s="327"/>
    </row>
    <row r="253" spans="1:25" s="613" customFormat="1" ht="12" customHeight="1" outlineLevel="1" x14ac:dyDescent="0.15">
      <c r="A253" s="1105"/>
      <c r="B253" s="625" t="s">
        <v>777</v>
      </c>
      <c r="C253" s="1181" t="s">
        <v>799</v>
      </c>
      <c r="D253" s="629">
        <f t="shared" ref="D253:D254" si="260">SUM(H253,K253,N253,Q253,T253,W253)</f>
        <v>20000</v>
      </c>
      <c r="E253" s="648">
        <f t="shared" si="198"/>
        <v>0</v>
      </c>
      <c r="F253" s="627">
        <f t="shared" ref="F253:F254" si="261">E253-D253</f>
        <v>-20000</v>
      </c>
      <c r="G253" s="624"/>
      <c r="H253" s="630">
        <v>20000</v>
      </c>
      <c r="I253" s="627">
        <f t="shared" ref="I253:I254" si="262">G253-H253</f>
        <v>-20000</v>
      </c>
      <c r="J253" s="1030"/>
      <c r="K253" s="1036"/>
      <c r="L253" s="1032">
        <f t="shared" ref="L253:L254" si="263">J253-K253</f>
        <v>0</v>
      </c>
      <c r="M253" s="1030"/>
      <c r="N253" s="1036"/>
      <c r="O253" s="1032">
        <f t="shared" ref="O253:O254" si="264">M253-N253</f>
        <v>0</v>
      </c>
      <c r="P253" s="1030"/>
      <c r="Q253" s="1036"/>
      <c r="R253" s="1032">
        <f t="shared" ref="R253:R254" si="265">P253-Q253</f>
        <v>0</v>
      </c>
      <c r="S253" s="1030"/>
      <c r="T253" s="1036"/>
      <c r="U253" s="1032">
        <f t="shared" ref="U253:U254" si="266">S253-T253</f>
        <v>0</v>
      </c>
      <c r="V253" s="1030"/>
      <c r="W253" s="1036"/>
      <c r="X253" s="1032">
        <f t="shared" ref="X253:X254" si="267">V253-W253</f>
        <v>0</v>
      </c>
      <c r="Y253" s="628"/>
    </row>
    <row r="254" spans="1:25" s="613" customFormat="1" ht="12" customHeight="1" outlineLevel="1" x14ac:dyDescent="0.15">
      <c r="A254" s="1105"/>
      <c r="B254" s="625" t="s">
        <v>778</v>
      </c>
      <c r="C254" s="1181" t="s">
        <v>800</v>
      </c>
      <c r="D254" s="629">
        <f t="shared" si="260"/>
        <v>0</v>
      </c>
      <c r="E254" s="648">
        <f t="shared" si="198"/>
        <v>0</v>
      </c>
      <c r="F254" s="627">
        <f t="shared" si="261"/>
        <v>0</v>
      </c>
      <c r="G254" s="624"/>
      <c r="H254" s="630"/>
      <c r="I254" s="627">
        <f t="shared" si="262"/>
        <v>0</v>
      </c>
      <c r="J254" s="1030"/>
      <c r="K254" s="1036"/>
      <c r="L254" s="1032">
        <f t="shared" si="263"/>
        <v>0</v>
      </c>
      <c r="M254" s="1030"/>
      <c r="N254" s="1036"/>
      <c r="O254" s="1032">
        <f t="shared" si="264"/>
        <v>0</v>
      </c>
      <c r="P254" s="1030"/>
      <c r="Q254" s="1036"/>
      <c r="R254" s="1032">
        <f t="shared" si="265"/>
        <v>0</v>
      </c>
      <c r="S254" s="1030"/>
      <c r="T254" s="1036"/>
      <c r="U254" s="1032">
        <f t="shared" si="266"/>
        <v>0</v>
      </c>
      <c r="V254" s="1030"/>
      <c r="W254" s="1036"/>
      <c r="X254" s="1032">
        <f t="shared" si="267"/>
        <v>0</v>
      </c>
      <c r="Y254" s="628"/>
    </row>
    <row r="255" spans="1:25" ht="5.25" customHeight="1" outlineLevel="1" x14ac:dyDescent="0.15">
      <c r="A255" s="1092"/>
      <c r="B255" s="116"/>
      <c r="C255" s="1207"/>
      <c r="D255" s="84"/>
      <c r="E255" s="158"/>
      <c r="F255" s="78"/>
      <c r="G255" s="137"/>
      <c r="H255" s="549"/>
      <c r="I255" s="78"/>
      <c r="J255" s="137"/>
      <c r="K255" s="549"/>
      <c r="L255" s="78"/>
      <c r="M255" s="137"/>
      <c r="N255" s="549"/>
      <c r="O255" s="78"/>
      <c r="P255" s="137"/>
      <c r="Q255" s="549"/>
      <c r="R255" s="78"/>
      <c r="S255" s="137"/>
      <c r="T255" s="549"/>
      <c r="U255" s="78"/>
      <c r="V255" s="137"/>
      <c r="W255" s="549"/>
      <c r="X255" s="78"/>
      <c r="Y255" s="327"/>
    </row>
    <row r="256" spans="1:25" ht="12" customHeight="1" outlineLevel="1" x14ac:dyDescent="0.15">
      <c r="A256" s="1340" t="s">
        <v>30</v>
      </c>
      <c r="B256" s="1341"/>
      <c r="C256" s="1179"/>
      <c r="D256" s="63">
        <f>SUM(D258)</f>
        <v>2000</v>
      </c>
      <c r="E256" s="107">
        <f t="shared" si="198"/>
        <v>0</v>
      </c>
      <c r="F256" s="65">
        <f t="shared" ref="F256:V256" si="268">SUM(F258)</f>
        <v>-2000</v>
      </c>
      <c r="G256" s="66">
        <f t="shared" si="268"/>
        <v>0</v>
      </c>
      <c r="H256" s="75">
        <f>SUM(H258)</f>
        <v>0</v>
      </c>
      <c r="I256" s="65">
        <f>G256-H256</f>
        <v>0</v>
      </c>
      <c r="J256" s="66">
        <f t="shared" si="268"/>
        <v>0</v>
      </c>
      <c r="K256" s="75">
        <f>SUM(K258)</f>
        <v>2000</v>
      </c>
      <c r="L256" s="65">
        <f>J256-K256</f>
        <v>-2000</v>
      </c>
      <c r="M256" s="66">
        <f t="shared" si="268"/>
        <v>0</v>
      </c>
      <c r="N256" s="75">
        <f>SUM(N258)</f>
        <v>0</v>
      </c>
      <c r="O256" s="65">
        <f>M256-N256</f>
        <v>0</v>
      </c>
      <c r="P256" s="66">
        <f t="shared" si="268"/>
        <v>0</v>
      </c>
      <c r="Q256" s="75">
        <f>SUM(Q258)</f>
        <v>0</v>
      </c>
      <c r="R256" s="65">
        <f>P256-Q256</f>
        <v>0</v>
      </c>
      <c r="S256" s="66">
        <f t="shared" si="268"/>
        <v>0</v>
      </c>
      <c r="T256" s="75">
        <f>SUM(T258)</f>
        <v>0</v>
      </c>
      <c r="U256" s="65">
        <f>S256-T256</f>
        <v>0</v>
      </c>
      <c r="V256" s="66">
        <f t="shared" si="268"/>
        <v>0</v>
      </c>
      <c r="W256" s="75">
        <f>SUM(W258)</f>
        <v>0</v>
      </c>
      <c r="X256" s="65">
        <f>V256-W256</f>
        <v>0</v>
      </c>
      <c r="Y256" s="327"/>
    </row>
    <row r="257" spans="1:25" ht="5.25" customHeight="1" outlineLevel="1" x14ac:dyDescent="0.15">
      <c r="A257" s="1092"/>
      <c r="B257" s="86"/>
      <c r="C257" s="1187"/>
      <c r="D257" s="84"/>
      <c r="E257" s="158"/>
      <c r="F257" s="78"/>
      <c r="G257" s="137"/>
      <c r="H257" s="549"/>
      <c r="I257" s="78"/>
      <c r="J257" s="137"/>
      <c r="K257" s="549"/>
      <c r="L257" s="78"/>
      <c r="M257" s="137"/>
      <c r="N257" s="549"/>
      <c r="O257" s="78"/>
      <c r="P257" s="137"/>
      <c r="Q257" s="549"/>
      <c r="R257" s="78"/>
      <c r="S257" s="137"/>
      <c r="T257" s="549"/>
      <c r="U257" s="78"/>
      <c r="V257" s="137"/>
      <c r="W257" s="549"/>
      <c r="X257" s="78"/>
      <c r="Y257" s="327"/>
    </row>
    <row r="258" spans="1:25" s="613" customFormat="1" ht="12" customHeight="1" outlineLevel="1" x14ac:dyDescent="0.15">
      <c r="A258" s="1086" t="s">
        <v>614</v>
      </c>
      <c r="B258" s="888" t="s">
        <v>615</v>
      </c>
      <c r="C258" s="1181" t="s">
        <v>802</v>
      </c>
      <c r="D258" s="629">
        <f t="shared" ref="D258" si="269">SUM(H258,K258,N258,Q258,T258,W258)</f>
        <v>2000</v>
      </c>
      <c r="E258" s="626">
        <f t="shared" si="198"/>
        <v>0</v>
      </c>
      <c r="F258" s="627">
        <f t="shared" ref="F258" si="270">E258-D258</f>
        <v>-2000</v>
      </c>
      <c r="G258" s="1030"/>
      <c r="H258" s="1036"/>
      <c r="I258" s="1032">
        <f>G258-H258</f>
        <v>0</v>
      </c>
      <c r="J258" s="624">
        <f>Balance!C85</f>
        <v>0</v>
      </c>
      <c r="K258" s="630">
        <v>2000</v>
      </c>
      <c r="L258" s="627">
        <f>J258-K258</f>
        <v>-2000</v>
      </c>
      <c r="M258" s="1030"/>
      <c r="N258" s="1036"/>
      <c r="O258" s="1032">
        <f>M258-N258</f>
        <v>0</v>
      </c>
      <c r="P258" s="1030"/>
      <c r="Q258" s="1036"/>
      <c r="R258" s="1032">
        <f>P258-Q258</f>
        <v>0</v>
      </c>
      <c r="S258" s="1030"/>
      <c r="T258" s="1036"/>
      <c r="U258" s="1032">
        <f>S258-T258</f>
        <v>0</v>
      </c>
      <c r="V258" s="1030"/>
      <c r="W258" s="1036"/>
      <c r="X258" s="1032">
        <f>V258-W258</f>
        <v>0</v>
      </c>
      <c r="Y258" s="628"/>
    </row>
    <row r="259" spans="1:25" ht="5.25" customHeight="1" outlineLevel="1" x14ac:dyDescent="0.15">
      <c r="A259" s="1094"/>
      <c r="B259" s="87"/>
      <c r="C259" s="1189"/>
      <c r="D259" s="85"/>
      <c r="E259" s="155"/>
      <c r="F259" s="69"/>
      <c r="G259" s="496"/>
      <c r="H259" s="551"/>
      <c r="I259" s="69"/>
      <c r="J259" s="496"/>
      <c r="K259" s="551"/>
      <c r="L259" s="69"/>
      <c r="M259" s="496"/>
      <c r="N259" s="551"/>
      <c r="O259" s="69"/>
      <c r="P259" s="496"/>
      <c r="Q259" s="551"/>
      <c r="R259" s="69"/>
      <c r="S259" s="496"/>
      <c r="T259" s="551"/>
      <c r="U259" s="69"/>
      <c r="V259" s="496"/>
      <c r="W259" s="551"/>
      <c r="X259" s="69"/>
      <c r="Y259" s="327"/>
    </row>
    <row r="260" spans="1:25" ht="12" customHeight="1" outlineLevel="1" x14ac:dyDescent="0.15">
      <c r="A260" s="1340" t="s">
        <v>39</v>
      </c>
      <c r="B260" s="1341"/>
      <c r="C260" s="1179"/>
      <c r="D260" s="63">
        <f>SUM(D262,D263)</f>
        <v>3500</v>
      </c>
      <c r="E260" s="107">
        <f t="shared" si="198"/>
        <v>0</v>
      </c>
      <c r="F260" s="65">
        <f>SUM(F262:F263)</f>
        <v>-3500</v>
      </c>
      <c r="G260" s="66">
        <f t="shared" ref="G260:V260" si="271">SUM(G262)</f>
        <v>0</v>
      </c>
      <c r="H260" s="75">
        <f>SUM(H262)</f>
        <v>0</v>
      </c>
      <c r="I260" s="65">
        <f>G260-H260</f>
        <v>0</v>
      </c>
      <c r="J260" s="66">
        <f t="shared" si="271"/>
        <v>0</v>
      </c>
      <c r="K260" s="75">
        <f>SUM(K262)</f>
        <v>0</v>
      </c>
      <c r="L260" s="65">
        <f>J260-K260</f>
        <v>0</v>
      </c>
      <c r="M260" s="66">
        <f>SUM(M262,M263)</f>
        <v>0</v>
      </c>
      <c r="N260" s="75">
        <f>SUM(N262,N263)</f>
        <v>3500</v>
      </c>
      <c r="O260" s="65">
        <f>M260-N260</f>
        <v>-3500</v>
      </c>
      <c r="P260" s="66">
        <f t="shared" si="271"/>
        <v>0</v>
      </c>
      <c r="Q260" s="75">
        <f>SUM(Q262)</f>
        <v>0</v>
      </c>
      <c r="R260" s="65">
        <f>P260-Q260</f>
        <v>0</v>
      </c>
      <c r="S260" s="66">
        <f t="shared" si="271"/>
        <v>0</v>
      </c>
      <c r="T260" s="75">
        <f>SUM(T262)</f>
        <v>0</v>
      </c>
      <c r="U260" s="65">
        <f>S260-T260</f>
        <v>0</v>
      </c>
      <c r="V260" s="66">
        <f t="shared" si="271"/>
        <v>0</v>
      </c>
      <c r="W260" s="75">
        <f>SUM(W262)</f>
        <v>0</v>
      </c>
      <c r="X260" s="65">
        <f>V260-W260</f>
        <v>0</v>
      </c>
      <c r="Y260" s="327"/>
    </row>
    <row r="261" spans="1:25" ht="5.25" customHeight="1" outlineLevel="1" x14ac:dyDescent="0.15">
      <c r="A261" s="1092"/>
      <c r="B261" s="86"/>
      <c r="C261" s="1187"/>
      <c r="D261" s="84"/>
      <c r="E261" s="158"/>
      <c r="F261" s="78"/>
      <c r="G261" s="137"/>
      <c r="H261" s="549"/>
      <c r="I261" s="78"/>
      <c r="J261" s="137"/>
      <c r="K261" s="549"/>
      <c r="L261" s="78"/>
      <c r="M261" s="137"/>
      <c r="N261" s="549"/>
      <c r="O261" s="78"/>
      <c r="P261" s="137"/>
      <c r="Q261" s="549"/>
      <c r="R261" s="78"/>
      <c r="S261" s="137"/>
      <c r="T261" s="549"/>
      <c r="U261" s="78"/>
      <c r="V261" s="137"/>
      <c r="W261" s="549"/>
      <c r="X261" s="78"/>
      <c r="Y261" s="327"/>
    </row>
    <row r="262" spans="1:25" s="613" customFormat="1" ht="12" customHeight="1" outlineLevel="1" x14ac:dyDescent="0.15">
      <c r="A262" s="1093"/>
      <c r="B262" s="625" t="s">
        <v>485</v>
      </c>
      <c r="C262" s="1181" t="s">
        <v>802</v>
      </c>
      <c r="D262" s="629">
        <f t="shared" ref="D262:D263" si="272">SUM(H262,K262,N262,Q262,T262,W262)</f>
        <v>0</v>
      </c>
      <c r="E262" s="648">
        <f t="shared" ref="E262:E330" si="273">SUM(G262,J262,M262,P262,S262,V262)</f>
        <v>0</v>
      </c>
      <c r="F262" s="627">
        <f>E262-D262</f>
        <v>0</v>
      </c>
      <c r="G262" s="1030"/>
      <c r="H262" s="1036"/>
      <c r="I262" s="1032">
        <f>G262-H262</f>
        <v>0</v>
      </c>
      <c r="J262" s="1030"/>
      <c r="K262" s="1036"/>
      <c r="L262" s="1032">
        <f>J262-K262</f>
        <v>0</v>
      </c>
      <c r="M262" s="624"/>
      <c r="N262" s="630"/>
      <c r="O262" s="627">
        <f>M262-N262</f>
        <v>0</v>
      </c>
      <c r="P262" s="1030"/>
      <c r="Q262" s="1036"/>
      <c r="R262" s="1032">
        <f>P262-Q262</f>
        <v>0</v>
      </c>
      <c r="S262" s="1030"/>
      <c r="T262" s="1036"/>
      <c r="U262" s="1032">
        <f>S262-T262</f>
        <v>0</v>
      </c>
      <c r="V262" s="1030"/>
      <c r="W262" s="1036"/>
      <c r="X262" s="1032">
        <f>V262-W262</f>
        <v>0</v>
      </c>
      <c r="Y262" s="628"/>
    </row>
    <row r="263" spans="1:25" s="613" customFormat="1" ht="12" customHeight="1" outlineLevel="1" x14ac:dyDescent="0.15">
      <c r="A263" s="1093"/>
      <c r="B263" s="625" t="s">
        <v>486</v>
      </c>
      <c r="C263" s="1181" t="s">
        <v>802</v>
      </c>
      <c r="D263" s="629">
        <f t="shared" si="272"/>
        <v>3500</v>
      </c>
      <c r="E263" s="852"/>
      <c r="F263" s="627">
        <f>E263-D263</f>
        <v>-3500</v>
      </c>
      <c r="G263" s="1030"/>
      <c r="H263" s="1036"/>
      <c r="I263" s="1032"/>
      <c r="J263" s="1030"/>
      <c r="K263" s="1036"/>
      <c r="L263" s="1032"/>
      <c r="M263" s="624"/>
      <c r="N263" s="630">
        <v>3500</v>
      </c>
      <c r="O263" s="627">
        <f>M263-N263</f>
        <v>-3500</v>
      </c>
      <c r="P263" s="1030"/>
      <c r="Q263" s="1036"/>
      <c r="R263" s="1032"/>
      <c r="S263" s="1030"/>
      <c r="T263" s="1036"/>
      <c r="U263" s="1032"/>
      <c r="V263" s="1030"/>
      <c r="W263" s="1036"/>
      <c r="X263" s="1032"/>
      <c r="Y263" s="628"/>
    </row>
    <row r="264" spans="1:25" ht="5.25" customHeight="1" outlineLevel="1" x14ac:dyDescent="0.15">
      <c r="A264" s="1094"/>
      <c r="B264" s="87"/>
      <c r="C264" s="1189"/>
      <c r="D264" s="85"/>
      <c r="E264" s="155"/>
      <c r="F264" s="69"/>
      <c r="G264" s="496"/>
      <c r="H264" s="551"/>
      <c r="I264" s="69"/>
      <c r="J264" s="496"/>
      <c r="K264" s="551"/>
      <c r="L264" s="69"/>
      <c r="M264" s="496"/>
      <c r="N264" s="551"/>
      <c r="O264" s="69"/>
      <c r="P264" s="496"/>
      <c r="Q264" s="551"/>
      <c r="R264" s="69"/>
      <c r="S264" s="496"/>
      <c r="T264" s="551"/>
      <c r="U264" s="69"/>
      <c r="V264" s="496"/>
      <c r="W264" s="551"/>
      <c r="X264" s="69"/>
      <c r="Y264" s="327"/>
    </row>
    <row r="265" spans="1:25" ht="12" customHeight="1" outlineLevel="1" x14ac:dyDescent="0.15">
      <c r="A265" s="1340" t="s">
        <v>40</v>
      </c>
      <c r="B265" s="1341"/>
      <c r="C265" s="1179"/>
      <c r="D265" s="63">
        <f>SUM(D267)</f>
        <v>4000</v>
      </c>
      <c r="E265" s="107">
        <f t="shared" si="273"/>
        <v>0</v>
      </c>
      <c r="F265" s="65">
        <f t="shared" ref="F265:V265" si="274">SUM(F267)</f>
        <v>-4000</v>
      </c>
      <c r="G265" s="66">
        <f t="shared" si="274"/>
        <v>0</v>
      </c>
      <c r="H265" s="75">
        <f>SUM(H267)</f>
        <v>0</v>
      </c>
      <c r="I265" s="65">
        <f>G265-H265</f>
        <v>0</v>
      </c>
      <c r="J265" s="66">
        <f t="shared" si="274"/>
        <v>0</v>
      </c>
      <c r="K265" s="75">
        <f>SUM(K267)</f>
        <v>0</v>
      </c>
      <c r="L265" s="65">
        <f>J265-K265</f>
        <v>0</v>
      </c>
      <c r="M265" s="66">
        <f t="shared" si="274"/>
        <v>0</v>
      </c>
      <c r="N265" s="75">
        <f>SUM(N267)</f>
        <v>0</v>
      </c>
      <c r="O265" s="65">
        <f>M265-N265</f>
        <v>0</v>
      </c>
      <c r="P265" s="66">
        <f t="shared" si="274"/>
        <v>0</v>
      </c>
      <c r="Q265" s="75">
        <f>SUM(Q267)</f>
        <v>4000</v>
      </c>
      <c r="R265" s="65">
        <f>P265-Q265</f>
        <v>-4000</v>
      </c>
      <c r="S265" s="66">
        <f t="shared" si="274"/>
        <v>0</v>
      </c>
      <c r="T265" s="75">
        <f>SUM(T267)</f>
        <v>0</v>
      </c>
      <c r="U265" s="65">
        <f>S265-T265</f>
        <v>0</v>
      </c>
      <c r="V265" s="66">
        <f t="shared" si="274"/>
        <v>0</v>
      </c>
      <c r="W265" s="75">
        <f>SUM(W267)</f>
        <v>0</v>
      </c>
      <c r="X265" s="65">
        <f>V265-W265</f>
        <v>0</v>
      </c>
      <c r="Y265" s="327"/>
    </row>
    <row r="266" spans="1:25" ht="5.25" customHeight="1" outlineLevel="1" x14ac:dyDescent="0.15">
      <c r="A266" s="1092"/>
      <c r="B266" s="86"/>
      <c r="C266" s="1187"/>
      <c r="D266" s="84"/>
      <c r="E266" s="159"/>
      <c r="F266" s="43"/>
      <c r="G266" s="501"/>
      <c r="H266" s="549"/>
      <c r="I266" s="43"/>
      <c r="J266" s="501"/>
      <c r="K266" s="549"/>
      <c r="L266" s="43"/>
      <c r="M266" s="501"/>
      <c r="N266" s="549"/>
      <c r="O266" s="43"/>
      <c r="P266" s="501"/>
      <c r="Q266" s="549"/>
      <c r="R266" s="43"/>
      <c r="S266" s="501"/>
      <c r="T266" s="549"/>
      <c r="U266" s="43"/>
      <c r="V266" s="501"/>
      <c r="W266" s="549"/>
      <c r="X266" s="43"/>
      <c r="Y266" s="327"/>
    </row>
    <row r="267" spans="1:25" s="613" customFormat="1" ht="12" customHeight="1" outlineLevel="1" x14ac:dyDescent="0.15">
      <c r="A267" s="1093"/>
      <c r="B267" s="643"/>
      <c r="C267" s="1181" t="s">
        <v>802</v>
      </c>
      <c r="D267" s="629">
        <f t="shared" ref="D267" si="275">SUM(H267,K267,N267,Q267,T267,W267)</f>
        <v>4000</v>
      </c>
      <c r="E267" s="648">
        <f t="shared" si="273"/>
        <v>0</v>
      </c>
      <c r="F267" s="627">
        <f t="shared" ref="F267" si="276">E267-D267</f>
        <v>-4000</v>
      </c>
      <c r="G267" s="1030"/>
      <c r="H267" s="1036"/>
      <c r="I267" s="1032">
        <f>G267-H267</f>
        <v>0</v>
      </c>
      <c r="J267" s="1030"/>
      <c r="K267" s="1036"/>
      <c r="L267" s="1032">
        <f>J267-K267</f>
        <v>0</v>
      </c>
      <c r="M267" s="1030"/>
      <c r="N267" s="1036"/>
      <c r="O267" s="1032">
        <f>M267-N267</f>
        <v>0</v>
      </c>
      <c r="P267" s="624"/>
      <c r="Q267" s="630">
        <v>4000</v>
      </c>
      <c r="R267" s="627">
        <f>P267-Q267</f>
        <v>-4000</v>
      </c>
      <c r="S267" s="1030"/>
      <c r="T267" s="1036"/>
      <c r="U267" s="1032">
        <f>S267-T267</f>
        <v>0</v>
      </c>
      <c r="V267" s="1030"/>
      <c r="W267" s="1036"/>
      <c r="X267" s="1032">
        <f>V267-W267</f>
        <v>0</v>
      </c>
      <c r="Y267" s="628"/>
    </row>
    <row r="268" spans="1:25" ht="5.25" customHeight="1" outlineLevel="1" x14ac:dyDescent="0.15">
      <c r="A268" s="1094"/>
      <c r="B268" s="87"/>
      <c r="C268" s="1189"/>
      <c r="D268" s="85"/>
      <c r="E268" s="160"/>
      <c r="F268" s="42"/>
      <c r="G268" s="502"/>
      <c r="H268" s="551"/>
      <c r="I268" s="42"/>
      <c r="J268" s="502"/>
      <c r="K268" s="551"/>
      <c r="L268" s="42"/>
      <c r="M268" s="502"/>
      <c r="N268" s="551"/>
      <c r="O268" s="42"/>
      <c r="P268" s="502"/>
      <c r="Q268" s="551"/>
      <c r="R268" s="42"/>
      <c r="S268" s="502"/>
      <c r="T268" s="551"/>
      <c r="U268" s="42"/>
      <c r="V268" s="502"/>
      <c r="W268" s="551"/>
      <c r="X268" s="42"/>
      <c r="Y268" s="327"/>
    </row>
    <row r="269" spans="1:25" ht="12" customHeight="1" outlineLevel="1" x14ac:dyDescent="0.15">
      <c r="A269" s="1340" t="s">
        <v>41</v>
      </c>
      <c r="B269" s="1341"/>
      <c r="C269" s="1179"/>
      <c r="D269" s="63">
        <f>SUM(D271)</f>
        <v>2500</v>
      </c>
      <c r="E269" s="107">
        <f t="shared" si="273"/>
        <v>0</v>
      </c>
      <c r="F269" s="65">
        <f t="shared" ref="F269:V269" si="277">SUM(F271)</f>
        <v>-2500</v>
      </c>
      <c r="G269" s="66">
        <f t="shared" si="277"/>
        <v>0</v>
      </c>
      <c r="H269" s="75">
        <f>SUM(H271)</f>
        <v>0</v>
      </c>
      <c r="I269" s="65">
        <f>G269-H269</f>
        <v>0</v>
      </c>
      <c r="J269" s="66">
        <f t="shared" si="277"/>
        <v>0</v>
      </c>
      <c r="K269" s="75">
        <f>SUM(K271)</f>
        <v>0</v>
      </c>
      <c r="L269" s="65">
        <f>J269-K269</f>
        <v>0</v>
      </c>
      <c r="M269" s="66">
        <f t="shared" si="277"/>
        <v>0</v>
      </c>
      <c r="N269" s="75">
        <f>SUM(N271)</f>
        <v>0</v>
      </c>
      <c r="O269" s="65">
        <f>M269-N269</f>
        <v>0</v>
      </c>
      <c r="P269" s="66">
        <f t="shared" si="277"/>
        <v>0</v>
      </c>
      <c r="Q269" s="75">
        <f>SUM(Q271)</f>
        <v>2500</v>
      </c>
      <c r="R269" s="65">
        <f>P269-Q269</f>
        <v>-2500</v>
      </c>
      <c r="S269" s="66">
        <f t="shared" si="277"/>
        <v>0</v>
      </c>
      <c r="T269" s="75">
        <f>SUM(T271)</f>
        <v>0</v>
      </c>
      <c r="U269" s="65">
        <f>S269-T269</f>
        <v>0</v>
      </c>
      <c r="V269" s="66">
        <f t="shared" si="277"/>
        <v>0</v>
      </c>
      <c r="W269" s="75">
        <f>SUM(W271)</f>
        <v>0</v>
      </c>
      <c r="X269" s="65">
        <f>V269-W269</f>
        <v>0</v>
      </c>
      <c r="Y269" s="327"/>
    </row>
    <row r="270" spans="1:25" ht="5.25" customHeight="1" outlineLevel="1" x14ac:dyDescent="0.15">
      <c r="A270" s="1092"/>
      <c r="B270" s="86"/>
      <c r="C270" s="1187"/>
      <c r="D270" s="84"/>
      <c r="E270" s="159"/>
      <c r="F270" s="43"/>
      <c r="G270" s="501"/>
      <c r="H270" s="549"/>
      <c r="I270" s="43"/>
      <c r="J270" s="501"/>
      <c r="K270" s="549"/>
      <c r="L270" s="43"/>
      <c r="M270" s="501"/>
      <c r="N270" s="549"/>
      <c r="O270" s="43"/>
      <c r="P270" s="501"/>
      <c r="Q270" s="549"/>
      <c r="R270" s="43"/>
      <c r="S270" s="501"/>
      <c r="T270" s="549"/>
      <c r="U270" s="43"/>
      <c r="V270" s="501"/>
      <c r="W270" s="549"/>
      <c r="X270" s="43"/>
      <c r="Y270" s="327"/>
    </row>
    <row r="271" spans="1:25" s="613" customFormat="1" ht="12" customHeight="1" outlineLevel="1" x14ac:dyDescent="0.15">
      <c r="A271" s="1093"/>
      <c r="B271" s="643"/>
      <c r="C271" s="1181" t="s">
        <v>802</v>
      </c>
      <c r="D271" s="629">
        <f t="shared" ref="D271" si="278">SUM(H271,K271,N271,Q271,T271,W271)</f>
        <v>2500</v>
      </c>
      <c r="E271" s="648">
        <f t="shared" si="273"/>
        <v>0</v>
      </c>
      <c r="F271" s="627">
        <f t="shared" ref="F271" si="279">E271-D271</f>
        <v>-2500</v>
      </c>
      <c r="G271" s="1030"/>
      <c r="H271" s="1036"/>
      <c r="I271" s="1032">
        <f>G271-H271</f>
        <v>0</v>
      </c>
      <c r="J271" s="1030"/>
      <c r="K271" s="1036"/>
      <c r="L271" s="1032">
        <f>J271-K271</f>
        <v>0</v>
      </c>
      <c r="M271" s="1030"/>
      <c r="N271" s="1036"/>
      <c r="O271" s="1032">
        <f>M271-N271</f>
        <v>0</v>
      </c>
      <c r="P271" s="624"/>
      <c r="Q271" s="630">
        <v>2500</v>
      </c>
      <c r="R271" s="627">
        <f>P271-Q271</f>
        <v>-2500</v>
      </c>
      <c r="S271" s="1030"/>
      <c r="T271" s="1036"/>
      <c r="U271" s="1032">
        <f>S271-T271</f>
        <v>0</v>
      </c>
      <c r="V271" s="1030"/>
      <c r="W271" s="1036"/>
      <c r="X271" s="1032">
        <f>V271-W271</f>
        <v>0</v>
      </c>
      <c r="Y271" s="628"/>
    </row>
    <row r="272" spans="1:25" ht="5.25" customHeight="1" outlineLevel="1" x14ac:dyDescent="0.15">
      <c r="A272" s="1094"/>
      <c r="B272" s="87"/>
      <c r="C272" s="1189"/>
      <c r="D272" s="85"/>
      <c r="E272" s="160"/>
      <c r="F272" s="42"/>
      <c r="G272" s="502"/>
      <c r="H272" s="551"/>
      <c r="I272" s="42"/>
      <c r="J272" s="502"/>
      <c r="K272" s="551"/>
      <c r="L272" s="42"/>
      <c r="M272" s="502"/>
      <c r="N272" s="551"/>
      <c r="O272" s="42"/>
      <c r="P272" s="502"/>
      <c r="Q272" s="551"/>
      <c r="R272" s="42"/>
      <c r="S272" s="502"/>
      <c r="T272" s="551"/>
      <c r="U272" s="42"/>
      <c r="V272" s="502"/>
      <c r="W272" s="551"/>
      <c r="X272" s="42"/>
      <c r="Y272" s="327"/>
    </row>
    <row r="273" spans="1:25" ht="12" customHeight="1" outlineLevel="1" x14ac:dyDescent="0.15">
      <c r="A273" s="1340" t="s">
        <v>42</v>
      </c>
      <c r="B273" s="1341"/>
      <c r="C273" s="1179"/>
      <c r="D273" s="63">
        <f>SUM(D275:D276)</f>
        <v>35000</v>
      </c>
      <c r="E273" s="107">
        <f t="shared" si="273"/>
        <v>0</v>
      </c>
      <c r="F273" s="65">
        <f t="shared" ref="F273:V273" si="280">SUM(F275:F276)</f>
        <v>-35000</v>
      </c>
      <c r="G273" s="66">
        <f t="shared" si="280"/>
        <v>0</v>
      </c>
      <c r="H273" s="75">
        <f>SUM(H275:H276)</f>
        <v>0</v>
      </c>
      <c r="I273" s="65">
        <f>G273-H273</f>
        <v>0</v>
      </c>
      <c r="J273" s="66">
        <f t="shared" si="280"/>
        <v>0</v>
      </c>
      <c r="K273" s="75">
        <f>SUM(K275:K276)</f>
        <v>0</v>
      </c>
      <c r="L273" s="65">
        <f>J273-K273</f>
        <v>0</v>
      </c>
      <c r="M273" s="66">
        <f t="shared" si="280"/>
        <v>0</v>
      </c>
      <c r="N273" s="75">
        <f>SUM(N275:N276)</f>
        <v>0</v>
      </c>
      <c r="O273" s="65">
        <f>M273-N273</f>
        <v>0</v>
      </c>
      <c r="P273" s="66">
        <f t="shared" si="280"/>
        <v>0</v>
      </c>
      <c r="Q273" s="75">
        <f>SUM(Q275:Q276)</f>
        <v>0</v>
      </c>
      <c r="R273" s="65">
        <f>P273-Q273</f>
        <v>0</v>
      </c>
      <c r="S273" s="66">
        <f t="shared" si="280"/>
        <v>0</v>
      </c>
      <c r="T273" s="75">
        <f>SUM(T275:T276)</f>
        <v>35000</v>
      </c>
      <c r="U273" s="65">
        <f>S273-T273</f>
        <v>-35000</v>
      </c>
      <c r="V273" s="66">
        <f t="shared" si="280"/>
        <v>0</v>
      </c>
      <c r="W273" s="75">
        <f>SUM(W275:W276)</f>
        <v>0</v>
      </c>
      <c r="X273" s="65">
        <f>V273-W273</f>
        <v>0</v>
      </c>
      <c r="Y273" s="327"/>
    </row>
    <row r="274" spans="1:25" ht="5.25" customHeight="1" outlineLevel="1" x14ac:dyDescent="0.15">
      <c r="A274" s="1088"/>
      <c r="B274" s="76"/>
      <c r="C274" s="1183"/>
      <c r="D274" s="77"/>
      <c r="E274" s="158"/>
      <c r="F274" s="78"/>
      <c r="G274" s="137"/>
      <c r="H274" s="546"/>
      <c r="I274" s="78"/>
      <c r="J274" s="137"/>
      <c r="K274" s="546"/>
      <c r="L274" s="78"/>
      <c r="M274" s="137"/>
      <c r="N274" s="546"/>
      <c r="O274" s="78"/>
      <c r="P274" s="137"/>
      <c r="Q274" s="546"/>
      <c r="R274" s="78"/>
      <c r="S274" s="137"/>
      <c r="T274" s="546"/>
      <c r="U274" s="78"/>
      <c r="V274" s="137"/>
      <c r="W274" s="546"/>
      <c r="X274" s="78"/>
      <c r="Y274" s="327"/>
    </row>
    <row r="275" spans="1:25" s="661" customFormat="1" outlineLevel="1" x14ac:dyDescent="0.15">
      <c r="A275" s="1089">
        <v>68221</v>
      </c>
      <c r="B275" s="631" t="s">
        <v>158</v>
      </c>
      <c r="C275" s="1181" t="s">
        <v>801</v>
      </c>
      <c r="D275" s="632">
        <f t="shared" ref="D275:D276" si="281">SUM(H275,K275,N275,Q275,T275,W275)</f>
        <v>35000</v>
      </c>
      <c r="E275" s="626">
        <f t="shared" si="273"/>
        <v>0</v>
      </c>
      <c r="F275" s="627">
        <f t="shared" ref="F275:F276" si="282">E275-D275</f>
        <v>-35000</v>
      </c>
      <c r="G275" s="1030"/>
      <c r="H275" s="1031"/>
      <c r="I275" s="1032">
        <f t="shared" ref="I275:I276" si="283">G275-H275</f>
        <v>0</v>
      </c>
      <c r="J275" s="1030"/>
      <c r="K275" s="1031"/>
      <c r="L275" s="1032">
        <f t="shared" ref="L275:L276" si="284">J275-K275</f>
        <v>0</v>
      </c>
      <c r="M275" s="1030"/>
      <c r="N275" s="1031"/>
      <c r="O275" s="1032">
        <f t="shared" ref="O275:O276" si="285">M275-N275</f>
        <v>0</v>
      </c>
      <c r="P275" s="1030"/>
      <c r="Q275" s="1031"/>
      <c r="R275" s="1032">
        <f t="shared" ref="R275:R276" si="286">P275-Q275</f>
        <v>0</v>
      </c>
      <c r="S275" s="624">
        <f>Balance!C83</f>
        <v>0</v>
      </c>
      <c r="T275" s="633">
        <v>35000</v>
      </c>
      <c r="U275" s="627">
        <f t="shared" ref="U275:U276" si="287">S275-T275</f>
        <v>-35000</v>
      </c>
      <c r="V275" s="1030"/>
      <c r="W275" s="1031"/>
      <c r="X275" s="1032">
        <f t="shared" ref="X275:X276" si="288">V275-W275</f>
        <v>0</v>
      </c>
      <c r="Y275" s="660"/>
    </row>
    <row r="276" spans="1:25" s="661" customFormat="1" outlineLevel="1" x14ac:dyDescent="0.15">
      <c r="A276" s="1091"/>
      <c r="B276" s="631" t="s">
        <v>44</v>
      </c>
      <c r="C276" s="1184"/>
      <c r="D276" s="632">
        <f t="shared" si="281"/>
        <v>0</v>
      </c>
      <c r="E276" s="626"/>
      <c r="F276" s="627">
        <f t="shared" si="282"/>
        <v>0</v>
      </c>
      <c r="G276" s="1030"/>
      <c r="H276" s="1031"/>
      <c r="I276" s="1032">
        <f t="shared" si="283"/>
        <v>0</v>
      </c>
      <c r="J276" s="1030"/>
      <c r="K276" s="1031"/>
      <c r="L276" s="1032">
        <f t="shared" si="284"/>
        <v>0</v>
      </c>
      <c r="M276" s="1030"/>
      <c r="N276" s="1031"/>
      <c r="O276" s="1032">
        <f t="shared" si="285"/>
        <v>0</v>
      </c>
      <c r="P276" s="1030"/>
      <c r="Q276" s="1031"/>
      <c r="R276" s="1032">
        <f t="shared" si="286"/>
        <v>0</v>
      </c>
      <c r="S276" s="624"/>
      <c r="T276" s="633"/>
      <c r="U276" s="627">
        <f t="shared" si="287"/>
        <v>0</v>
      </c>
      <c r="V276" s="1030"/>
      <c r="W276" s="1031"/>
      <c r="X276" s="1032">
        <f t="shared" si="288"/>
        <v>0</v>
      </c>
      <c r="Y276" s="660"/>
    </row>
    <row r="277" spans="1:25" ht="5.25" customHeight="1" outlineLevel="1" x14ac:dyDescent="0.15">
      <c r="A277" s="1088"/>
      <c r="B277" s="76"/>
      <c r="C277" s="1183"/>
      <c r="D277" s="77"/>
      <c r="E277" s="158"/>
      <c r="F277" s="78"/>
      <c r="G277" s="137"/>
      <c r="H277" s="546"/>
      <c r="I277" s="78"/>
      <c r="J277" s="137"/>
      <c r="K277" s="546"/>
      <c r="L277" s="78"/>
      <c r="M277" s="137"/>
      <c r="N277" s="546"/>
      <c r="O277" s="78"/>
      <c r="P277" s="137"/>
      <c r="Q277" s="546"/>
      <c r="R277" s="78"/>
      <c r="S277" s="137"/>
      <c r="T277" s="546"/>
      <c r="U277" s="78"/>
      <c r="V277" s="137"/>
      <c r="W277" s="546"/>
      <c r="X277" s="78"/>
      <c r="Y277" s="327"/>
    </row>
    <row r="278" spans="1:25" ht="12" customHeight="1" outlineLevel="1" x14ac:dyDescent="0.15">
      <c r="A278" s="1340" t="s">
        <v>43</v>
      </c>
      <c r="B278" s="1341"/>
      <c r="C278" s="1179"/>
      <c r="D278" s="63">
        <f>SUM(D280)</f>
        <v>5000</v>
      </c>
      <c r="E278" s="107">
        <f t="shared" si="273"/>
        <v>0</v>
      </c>
      <c r="F278" s="69">
        <f t="shared" ref="F278:V278" si="289">SUM(F280)</f>
        <v>-5000</v>
      </c>
      <c r="G278" s="66">
        <f t="shared" si="289"/>
        <v>0</v>
      </c>
      <c r="H278" s="75">
        <f>SUM(H280)</f>
        <v>0</v>
      </c>
      <c r="I278" s="1052">
        <f>G278-H278</f>
        <v>0</v>
      </c>
      <c r="J278" s="66">
        <f t="shared" si="289"/>
        <v>0</v>
      </c>
      <c r="K278" s="75">
        <f>SUM(K280)</f>
        <v>0</v>
      </c>
      <c r="L278" s="69">
        <f>J278-K278</f>
        <v>0</v>
      </c>
      <c r="M278" s="66">
        <f t="shared" si="289"/>
        <v>0</v>
      </c>
      <c r="N278" s="75">
        <f>SUM(N280)</f>
        <v>0</v>
      </c>
      <c r="O278" s="69">
        <f>M278-N278</f>
        <v>0</v>
      </c>
      <c r="P278" s="66">
        <f t="shared" si="289"/>
        <v>0</v>
      </c>
      <c r="Q278" s="75">
        <f>SUM(Q280)</f>
        <v>0</v>
      </c>
      <c r="R278" s="69">
        <f>P278-Q278</f>
        <v>0</v>
      </c>
      <c r="S278" s="66">
        <f t="shared" si="289"/>
        <v>0</v>
      </c>
      <c r="T278" s="75">
        <f>SUM(T280)</f>
        <v>5000</v>
      </c>
      <c r="U278" s="69">
        <f>S278-T278</f>
        <v>-5000</v>
      </c>
      <c r="V278" s="66">
        <f t="shared" si="289"/>
        <v>0</v>
      </c>
      <c r="W278" s="75">
        <f>SUM(W280)</f>
        <v>0</v>
      </c>
      <c r="X278" s="69">
        <f>V278-W278</f>
        <v>0</v>
      </c>
      <c r="Y278" s="327"/>
    </row>
    <row r="279" spans="1:25" ht="5.25" customHeight="1" outlineLevel="1" x14ac:dyDescent="0.15">
      <c r="A279" s="1092"/>
      <c r="B279" s="86"/>
      <c r="C279" s="1187"/>
      <c r="D279" s="84"/>
      <c r="E279" s="158"/>
      <c r="F279" s="78"/>
      <c r="G279" s="137"/>
      <c r="H279" s="549"/>
      <c r="I279" s="78"/>
      <c r="J279" s="137"/>
      <c r="K279" s="549"/>
      <c r="L279" s="78"/>
      <c r="M279" s="137"/>
      <c r="N279" s="549"/>
      <c r="O279" s="78"/>
      <c r="P279" s="137"/>
      <c r="Q279" s="549"/>
      <c r="R279" s="78"/>
      <c r="S279" s="137"/>
      <c r="T279" s="549"/>
      <c r="U279" s="78"/>
      <c r="V279" s="137"/>
      <c r="W279" s="549"/>
      <c r="X279" s="78"/>
      <c r="Y279" s="327"/>
    </row>
    <row r="280" spans="1:25" s="613" customFormat="1" ht="12" customHeight="1" outlineLevel="1" x14ac:dyDescent="0.15">
      <c r="A280" s="1089">
        <v>68222</v>
      </c>
      <c r="B280" s="631" t="s">
        <v>45</v>
      </c>
      <c r="C280" s="1181" t="s">
        <v>801</v>
      </c>
      <c r="D280" s="629">
        <f t="shared" ref="D280" si="290">SUM(H280,K280,N280,Q280,T280,W280)</f>
        <v>5000</v>
      </c>
      <c r="E280" s="626">
        <f>SUM(G280,J280,M280,P280,S280,V280)</f>
        <v>0</v>
      </c>
      <c r="F280" s="627">
        <f>E280-D280</f>
        <v>-5000</v>
      </c>
      <c r="G280" s="1030"/>
      <c r="H280" s="1036"/>
      <c r="I280" s="1032">
        <f>G280-H280</f>
        <v>0</v>
      </c>
      <c r="J280" s="1030"/>
      <c r="K280" s="1036"/>
      <c r="L280" s="1032">
        <f>J280-K280</f>
        <v>0</v>
      </c>
      <c r="M280" s="1030"/>
      <c r="N280" s="1036"/>
      <c r="O280" s="1032">
        <f>M280-N280</f>
        <v>0</v>
      </c>
      <c r="P280" s="1030"/>
      <c r="Q280" s="1036"/>
      <c r="R280" s="1032">
        <f>P280-Q280</f>
        <v>0</v>
      </c>
      <c r="S280" s="624">
        <f>Balance!C84</f>
        <v>0</v>
      </c>
      <c r="T280" s="630">
        <v>5000</v>
      </c>
      <c r="U280" s="627">
        <f>S280-T280</f>
        <v>-5000</v>
      </c>
      <c r="V280" s="1030"/>
      <c r="W280" s="1036"/>
      <c r="X280" s="1032">
        <f>V280-W280</f>
        <v>0</v>
      </c>
      <c r="Y280" s="628"/>
    </row>
    <row r="281" spans="1:25" ht="5.25" customHeight="1" outlineLevel="1" x14ac:dyDescent="0.15">
      <c r="A281" s="1094"/>
      <c r="B281" s="87"/>
      <c r="C281" s="1189"/>
      <c r="D281" s="85"/>
      <c r="E281" s="155"/>
      <c r="F281" s="69"/>
      <c r="G281" s="496"/>
      <c r="H281" s="551"/>
      <c r="I281" s="69"/>
      <c r="J281" s="496"/>
      <c r="K281" s="551"/>
      <c r="L281" s="69"/>
      <c r="M281" s="496"/>
      <c r="N281" s="551"/>
      <c r="O281" s="69"/>
      <c r="P281" s="496"/>
      <c r="Q281" s="551"/>
      <c r="R281" s="69"/>
      <c r="S281" s="496"/>
      <c r="T281" s="551"/>
      <c r="U281" s="69"/>
      <c r="V281" s="496"/>
      <c r="W281" s="551"/>
      <c r="X281" s="69"/>
      <c r="Y281" s="327"/>
    </row>
    <row r="282" spans="1:25" ht="12" customHeight="1" outlineLevel="1" x14ac:dyDescent="0.15">
      <c r="A282" s="1340" t="s">
        <v>4</v>
      </c>
      <c r="B282" s="1341"/>
      <c r="C282" s="1179"/>
      <c r="D282" s="63">
        <f>SUM(D284)</f>
        <v>0</v>
      </c>
      <c r="E282" s="107">
        <f t="shared" si="273"/>
        <v>0</v>
      </c>
      <c r="F282" s="65">
        <f t="shared" ref="F282:V282" si="291">SUM(F284)</f>
        <v>0</v>
      </c>
      <c r="G282" s="66">
        <f t="shared" si="291"/>
        <v>0</v>
      </c>
      <c r="H282" s="75">
        <f>SUM(H284)</f>
        <v>0</v>
      </c>
      <c r="I282" s="65">
        <f>G282-H282</f>
        <v>0</v>
      </c>
      <c r="J282" s="66">
        <f t="shared" si="291"/>
        <v>0</v>
      </c>
      <c r="K282" s="75">
        <f>SUM(K284)</f>
        <v>0</v>
      </c>
      <c r="L282" s="65">
        <f>J282-K282</f>
        <v>0</v>
      </c>
      <c r="M282" s="66">
        <f t="shared" si="291"/>
        <v>0</v>
      </c>
      <c r="N282" s="75">
        <f>SUM(N284)</f>
        <v>0</v>
      </c>
      <c r="O282" s="65">
        <f>M282-N282</f>
        <v>0</v>
      </c>
      <c r="P282" s="66">
        <f t="shared" si="291"/>
        <v>0</v>
      </c>
      <c r="Q282" s="75">
        <f>SUM(Q284)</f>
        <v>0</v>
      </c>
      <c r="R282" s="65">
        <f>P282-Q282</f>
        <v>0</v>
      </c>
      <c r="S282" s="66">
        <f t="shared" si="291"/>
        <v>0</v>
      </c>
      <c r="T282" s="75">
        <f>SUM(T284)</f>
        <v>0</v>
      </c>
      <c r="U282" s="65">
        <f>S282-T282</f>
        <v>0</v>
      </c>
      <c r="V282" s="66">
        <f t="shared" si="291"/>
        <v>0</v>
      </c>
      <c r="W282" s="75">
        <f>SUM(W284)</f>
        <v>0</v>
      </c>
      <c r="X282" s="65">
        <f>V282-W282</f>
        <v>0</v>
      </c>
      <c r="Y282" s="327"/>
    </row>
    <row r="283" spans="1:25" ht="5.25" customHeight="1" outlineLevel="1" x14ac:dyDescent="0.15">
      <c r="A283" s="1097"/>
      <c r="B283" s="98"/>
      <c r="C283" s="1194"/>
      <c r="D283" s="99"/>
      <c r="E283" s="163"/>
      <c r="F283" s="41"/>
      <c r="G283" s="506"/>
      <c r="H283" s="554"/>
      <c r="I283" s="41"/>
      <c r="J283" s="506"/>
      <c r="K283" s="554"/>
      <c r="L283" s="41"/>
      <c r="M283" s="506"/>
      <c r="N283" s="554"/>
      <c r="O283" s="41"/>
      <c r="P283" s="506"/>
      <c r="Q283" s="554"/>
      <c r="R283" s="41"/>
      <c r="S283" s="506"/>
      <c r="T283" s="554"/>
      <c r="U283" s="41"/>
      <c r="V283" s="506"/>
      <c r="W283" s="554"/>
      <c r="X283" s="41"/>
      <c r="Y283" s="327"/>
    </row>
    <row r="284" spans="1:25" s="661" customFormat="1" outlineLevel="1" x14ac:dyDescent="0.15">
      <c r="A284" s="1096">
        <v>6821</v>
      </c>
      <c r="B284" s="649" t="s">
        <v>159</v>
      </c>
      <c r="C284" s="1181" t="s">
        <v>802</v>
      </c>
      <c r="D284" s="671">
        <f t="shared" ref="D284" si="292">SUM(H284,K284,N284,Q284,T284,W284)</f>
        <v>0</v>
      </c>
      <c r="E284" s="626">
        <f t="shared" si="273"/>
        <v>0</v>
      </c>
      <c r="F284" s="856">
        <f t="shared" ref="F284" si="293">E284-D284</f>
        <v>0</v>
      </c>
      <c r="G284" s="1039"/>
      <c r="H284" s="1051"/>
      <c r="I284" s="1044">
        <f>G284-H284</f>
        <v>0</v>
      </c>
      <c r="J284" s="1039"/>
      <c r="K284" s="1051"/>
      <c r="L284" s="1044">
        <f>J284-K284</f>
        <v>0</v>
      </c>
      <c r="M284" s="1039"/>
      <c r="N284" s="1051"/>
      <c r="O284" s="1044">
        <f>M284-N284</f>
        <v>0</v>
      </c>
      <c r="P284" s="1039"/>
      <c r="Q284" s="1051"/>
      <c r="R284" s="1044">
        <f>P284-Q284</f>
        <v>0</v>
      </c>
      <c r="S284" s="1039"/>
      <c r="T284" s="1051"/>
      <c r="U284" s="1044">
        <f>S284-T284</f>
        <v>0</v>
      </c>
      <c r="V284" s="651"/>
      <c r="W284" s="672"/>
      <c r="X284" s="627">
        <f>V284-W284</f>
        <v>0</v>
      </c>
      <c r="Y284" s="660"/>
    </row>
    <row r="285" spans="1:25" ht="5.25" customHeight="1" outlineLevel="1" x14ac:dyDescent="0.15">
      <c r="A285" s="1097"/>
      <c r="B285" s="98"/>
      <c r="C285" s="1194"/>
      <c r="D285" s="99"/>
      <c r="E285" s="172"/>
      <c r="F285" s="44"/>
      <c r="G285" s="515"/>
      <c r="H285" s="554"/>
      <c r="I285" s="44"/>
      <c r="J285" s="515"/>
      <c r="K285" s="554"/>
      <c r="L285" s="44"/>
      <c r="M285" s="515"/>
      <c r="N285" s="554"/>
      <c r="O285" s="44"/>
      <c r="P285" s="515"/>
      <c r="Q285" s="554"/>
      <c r="R285" s="44"/>
      <c r="S285" s="515"/>
      <c r="T285" s="554"/>
      <c r="U285" s="44"/>
      <c r="V285" s="515"/>
      <c r="W285" s="554"/>
      <c r="X285" s="44"/>
      <c r="Y285" s="327"/>
    </row>
    <row r="286" spans="1:25" ht="12" customHeight="1" outlineLevel="1" x14ac:dyDescent="0.15">
      <c r="A286" s="1340" t="s">
        <v>665</v>
      </c>
      <c r="B286" s="1341"/>
      <c r="C286" s="1193"/>
      <c r="D286" s="94">
        <f>SUM(D288)</f>
        <v>0</v>
      </c>
      <c r="E286" s="107">
        <f t="shared" ref="E286" si="294">SUM(G286,J286,M286,P286,S286,V286)</f>
        <v>0</v>
      </c>
      <c r="F286" s="95">
        <f t="shared" ref="F286:G286" si="295">SUM(F288)</f>
        <v>0</v>
      </c>
      <c r="G286" s="505">
        <f t="shared" si="295"/>
        <v>0</v>
      </c>
      <c r="H286" s="97">
        <f>SUM(H288)</f>
        <v>0</v>
      </c>
      <c r="I286" s="95">
        <f>G286-H286</f>
        <v>0</v>
      </c>
      <c r="J286" s="505">
        <f t="shared" ref="J286" si="296">SUM(J288)</f>
        <v>0</v>
      </c>
      <c r="K286" s="97">
        <f>SUM(K288)</f>
        <v>0</v>
      </c>
      <c r="L286" s="95">
        <f>J286-K286</f>
        <v>0</v>
      </c>
      <c r="M286" s="505">
        <f t="shared" ref="M286" si="297">SUM(M288)</f>
        <v>0</v>
      </c>
      <c r="N286" s="97">
        <f>SUM(N288)</f>
        <v>0</v>
      </c>
      <c r="O286" s="95">
        <f>M286-N286</f>
        <v>0</v>
      </c>
      <c r="P286" s="505">
        <f t="shared" ref="P286" si="298">SUM(P288)</f>
        <v>0</v>
      </c>
      <c r="Q286" s="97">
        <f>SUM(Q288)</f>
        <v>0</v>
      </c>
      <c r="R286" s="95">
        <f>P286-Q286</f>
        <v>0</v>
      </c>
      <c r="S286" s="505">
        <f t="shared" ref="S286" si="299">SUM(S288)</f>
        <v>0</v>
      </c>
      <c r="T286" s="97">
        <f>SUM(T288)</f>
        <v>0</v>
      </c>
      <c r="U286" s="95">
        <f>S286-T286</f>
        <v>0</v>
      </c>
      <c r="V286" s="505">
        <f t="shared" ref="V286" si="300">SUM(V288)</f>
        <v>0</v>
      </c>
      <c r="W286" s="97">
        <f>SUM(W288)</f>
        <v>0</v>
      </c>
      <c r="X286" s="919">
        <f>V286-W286</f>
        <v>0</v>
      </c>
      <c r="Y286" s="327"/>
    </row>
    <row r="287" spans="1:25" ht="5.25" customHeight="1" outlineLevel="1" x14ac:dyDescent="0.15">
      <c r="A287" s="1097"/>
      <c r="B287" s="98"/>
      <c r="C287" s="1194"/>
      <c r="D287" s="99"/>
      <c r="E287" s="163"/>
      <c r="F287" s="41"/>
      <c r="G287" s="506"/>
      <c r="H287" s="554"/>
      <c r="I287" s="41"/>
      <c r="J287" s="506"/>
      <c r="K287" s="554"/>
      <c r="L287" s="41"/>
      <c r="M287" s="506"/>
      <c r="N287" s="554"/>
      <c r="O287" s="41"/>
      <c r="P287" s="506"/>
      <c r="Q287" s="554"/>
      <c r="R287" s="41"/>
      <c r="S287" s="506"/>
      <c r="T287" s="554"/>
      <c r="U287" s="41"/>
      <c r="V287" s="506"/>
      <c r="W287" s="554"/>
      <c r="X287" s="41"/>
      <c r="Y287" s="327"/>
    </row>
    <row r="288" spans="1:25" s="661" customFormat="1" outlineLevel="1" x14ac:dyDescent="0.15">
      <c r="A288" s="1096">
        <v>6829</v>
      </c>
      <c r="B288" s="649" t="s">
        <v>666</v>
      </c>
      <c r="C288" s="1181" t="s">
        <v>803</v>
      </c>
      <c r="D288" s="671">
        <f t="shared" ref="D288" si="301">SUM(H288,K288,N288,Q288,T288,W288)</f>
        <v>0</v>
      </c>
      <c r="E288" s="626">
        <f t="shared" ref="E288" si="302">SUM(G288,J288,M288,P288,S288,V288)</f>
        <v>0</v>
      </c>
      <c r="F288" s="856">
        <f t="shared" ref="F288" si="303">E288-D288</f>
        <v>0</v>
      </c>
      <c r="G288" s="1039">
        <f>Balance!C86</f>
        <v>0</v>
      </c>
      <c r="H288" s="1051"/>
      <c r="I288" s="1044">
        <f>G288-H288</f>
        <v>0</v>
      </c>
      <c r="J288" s="1039"/>
      <c r="K288" s="1051"/>
      <c r="L288" s="1044">
        <f>J288-K288</f>
        <v>0</v>
      </c>
      <c r="M288" s="1039"/>
      <c r="N288" s="1051"/>
      <c r="O288" s="1032">
        <f>M288-N288</f>
        <v>0</v>
      </c>
      <c r="P288" s="1039"/>
      <c r="Q288" s="1051"/>
      <c r="R288" s="1044">
        <f>P288-Q288</f>
        <v>0</v>
      </c>
      <c r="S288" s="1039"/>
      <c r="T288" s="1038"/>
      <c r="U288" s="1053">
        <f>S288-T288</f>
        <v>0</v>
      </c>
      <c r="V288" s="1039"/>
      <c r="W288" s="1051"/>
      <c r="X288" s="1032">
        <f>V288-W288</f>
        <v>0</v>
      </c>
      <c r="Y288" s="660"/>
    </row>
    <row r="289" spans="1:25" ht="5.25" customHeight="1" outlineLevel="1" x14ac:dyDescent="0.15">
      <c r="A289" s="1099"/>
      <c r="B289" s="100"/>
      <c r="C289" s="1197"/>
      <c r="D289" s="101"/>
      <c r="E289" s="169"/>
      <c r="F289" s="117"/>
      <c r="G289" s="513"/>
      <c r="H289" s="555"/>
      <c r="I289" s="117"/>
      <c r="J289" s="513"/>
      <c r="K289" s="555"/>
      <c r="L289" s="117"/>
      <c r="M289" s="513"/>
      <c r="N289" s="555"/>
      <c r="O289" s="117"/>
      <c r="P289" s="513"/>
      <c r="Q289" s="555"/>
      <c r="R289" s="117"/>
      <c r="S289" s="513"/>
      <c r="T289" s="555"/>
      <c r="U289" s="117"/>
      <c r="V289" s="513"/>
      <c r="W289" s="555"/>
      <c r="X289" s="117"/>
      <c r="Y289" s="327"/>
    </row>
    <row r="290" spans="1:25" ht="15" customHeight="1" x14ac:dyDescent="0.15">
      <c r="A290" s="1367" t="s">
        <v>441</v>
      </c>
      <c r="B290" s="1368"/>
      <c r="C290" s="1208"/>
      <c r="D290" s="47">
        <f>SUM(D247,D251,D256,D260,D265,D269,D273,D278,D282)</f>
        <v>72000</v>
      </c>
      <c r="E290" s="103">
        <f>SUM(E247,E251,E256,E260,E265,E269,E273,E278,E282,E286)</f>
        <v>0</v>
      </c>
      <c r="F290" s="104">
        <f>SUM(F247,F251,F256,F260,F265,F269,F273,F278,F282,F286)</f>
        <v>-72000</v>
      </c>
      <c r="G290" s="485">
        <f t="shared" ref="G290:V290" si="304">SUM(G247,G251,G256,G260,G265,G269,G273,G278,G282)</f>
        <v>0</v>
      </c>
      <c r="H290" s="106">
        <f>SUM(H247,H251,H256,H260,H265,H269,H273,H278,H282)</f>
        <v>30000</v>
      </c>
      <c r="I290" s="104">
        <f>G290-H290</f>
        <v>-30000</v>
      </c>
      <c r="J290" s="485">
        <f t="shared" si="304"/>
        <v>0</v>
      </c>
      <c r="K290" s="106">
        <f>SUM(K247,K251,K256,K260,K265,K269,K273,K278,K282)</f>
        <v>2000</v>
      </c>
      <c r="L290" s="104">
        <f>J290-K290</f>
        <v>-2000</v>
      </c>
      <c r="M290" s="485">
        <f t="shared" si="304"/>
        <v>0</v>
      </c>
      <c r="N290" s="106">
        <f>SUM(N247,N251,N256,N260,N265,N269,N273,N278,N282)</f>
        <v>3500</v>
      </c>
      <c r="O290" s="104">
        <f>M290-N290</f>
        <v>-3500</v>
      </c>
      <c r="P290" s="485">
        <f t="shared" si="304"/>
        <v>0</v>
      </c>
      <c r="Q290" s="106">
        <f>SUM(Q247,Q251,Q256,Q260,Q265,Q269,Q273,Q278,Q282)</f>
        <v>6500</v>
      </c>
      <c r="R290" s="104">
        <f>P290-Q290</f>
        <v>-6500</v>
      </c>
      <c r="S290" s="485">
        <f t="shared" si="304"/>
        <v>0</v>
      </c>
      <c r="T290" s="106">
        <f>SUM(T247,T251,T256,T260,T265,T269,T273,T278,T282)</f>
        <v>40000</v>
      </c>
      <c r="U290" s="104">
        <f>S290-T290</f>
        <v>-40000</v>
      </c>
      <c r="V290" s="485">
        <f t="shared" si="304"/>
        <v>0</v>
      </c>
      <c r="W290" s="106">
        <f>SUM(W247,W251,W256,W260,W265,W269,W273,W278,W282)</f>
        <v>0</v>
      </c>
      <c r="X290" s="104">
        <f>V290-W290</f>
        <v>0</v>
      </c>
      <c r="Y290" s="327"/>
    </row>
    <row r="291" spans="1:25" s="29" customFormat="1" ht="28" customHeight="1" x14ac:dyDescent="0.2">
      <c r="A291" s="1332" t="s">
        <v>431</v>
      </c>
      <c r="B291" s="1354"/>
      <c r="C291" s="1178"/>
      <c r="D291" s="473"/>
      <c r="E291" s="141"/>
      <c r="F291" s="425"/>
      <c r="G291" s="488"/>
      <c r="H291" s="556"/>
      <c r="I291" s="425"/>
      <c r="J291" s="488"/>
      <c r="K291" s="556"/>
      <c r="L291" s="425"/>
      <c r="M291" s="488"/>
      <c r="N291" s="556"/>
      <c r="O291" s="425"/>
      <c r="P291" s="488"/>
      <c r="Q291" s="556"/>
      <c r="R291" s="425"/>
      <c r="S291" s="488"/>
      <c r="T291" s="556"/>
      <c r="U291" s="425"/>
      <c r="V291" s="488"/>
      <c r="W291" s="556"/>
      <c r="X291" s="425"/>
      <c r="Y291" s="331"/>
    </row>
    <row r="292" spans="1:25" ht="12" customHeight="1" outlineLevel="1" x14ac:dyDescent="0.15">
      <c r="A292" s="1361" t="s">
        <v>46</v>
      </c>
      <c r="B292" s="1362"/>
      <c r="C292" s="1179"/>
      <c r="D292" s="63">
        <f>SUM(D294:D297)</f>
        <v>4750</v>
      </c>
      <c r="E292" s="64">
        <f t="shared" si="273"/>
        <v>0</v>
      </c>
      <c r="F292" s="65">
        <f>SUM(F294:F297)</f>
        <v>-4750</v>
      </c>
      <c r="G292" s="514">
        <f>SUM(G295:G296)</f>
        <v>0</v>
      </c>
      <c r="H292" s="75">
        <f>SUM(H295:H297)</f>
        <v>0</v>
      </c>
      <c r="I292" s="477">
        <f>G292-H292</f>
        <v>0</v>
      </c>
      <c r="J292" s="514">
        <f>SUM(J295:J296)</f>
        <v>0</v>
      </c>
      <c r="K292" s="75">
        <f>SUM(K295:K297)</f>
        <v>0</v>
      </c>
      <c r="L292" s="477">
        <f>J292-K292</f>
        <v>0</v>
      </c>
      <c r="M292" s="514">
        <f>SUM(M295:M297)</f>
        <v>0</v>
      </c>
      <c r="N292" s="75">
        <f>SUM(N295:N297)</f>
        <v>0</v>
      </c>
      <c r="O292" s="477">
        <f>M292-N292</f>
        <v>0</v>
      </c>
      <c r="P292" s="514">
        <f>SUM(P295:P296)</f>
        <v>0</v>
      </c>
      <c r="Q292" s="75">
        <f>SUM(Q295:Q297)</f>
        <v>0</v>
      </c>
      <c r="R292" s="477">
        <f>P292-Q292</f>
        <v>0</v>
      </c>
      <c r="S292" s="514">
        <f>SUM(S295:S296)</f>
        <v>0</v>
      </c>
      <c r="T292" s="75">
        <f>SUM(T295:T297)</f>
        <v>4000</v>
      </c>
      <c r="U292" s="477">
        <f>S292-T292</f>
        <v>-4000</v>
      </c>
      <c r="V292" s="514">
        <f>SUM(V294:V297)</f>
        <v>0</v>
      </c>
      <c r="W292" s="75">
        <f>SUM(W295:W297)</f>
        <v>0</v>
      </c>
      <c r="X292" s="477">
        <f>V292-W292</f>
        <v>0</v>
      </c>
      <c r="Y292" s="327"/>
    </row>
    <row r="293" spans="1:25" ht="5.25" customHeight="1" outlineLevel="1" x14ac:dyDescent="0.15">
      <c r="A293" s="1094"/>
      <c r="B293" s="87"/>
      <c r="C293" s="1189"/>
      <c r="D293" s="85"/>
      <c r="E293" s="160"/>
      <c r="F293" s="42"/>
      <c r="G293" s="502"/>
      <c r="H293" s="551"/>
      <c r="I293" s="42"/>
      <c r="J293" s="502"/>
      <c r="K293" s="551"/>
      <c r="L293" s="42"/>
      <c r="M293" s="502"/>
      <c r="N293" s="551"/>
      <c r="O293" s="42"/>
      <c r="P293" s="502"/>
      <c r="Q293" s="551"/>
      <c r="R293" s="42"/>
      <c r="S293" s="502"/>
      <c r="T293" s="551"/>
      <c r="U293" s="42"/>
      <c r="V293" s="502"/>
      <c r="W293" s="551"/>
      <c r="X293" s="42"/>
      <c r="Y293" s="327"/>
    </row>
    <row r="294" spans="1:25" s="642" customFormat="1" ht="12" customHeight="1" outlineLevel="1" x14ac:dyDescent="0.15">
      <c r="A294" s="1086">
        <v>62361</v>
      </c>
      <c r="B294" s="625" t="s">
        <v>162</v>
      </c>
      <c r="C294" s="1181" t="s">
        <v>809</v>
      </c>
      <c r="D294" s="629">
        <f t="shared" ref="D294:D297" si="305">SUM(H294,K294,N294,Q294,T294,W294)</f>
        <v>750</v>
      </c>
      <c r="E294" s="626">
        <f t="shared" ref="E294" si="306">SUM(G294,J294,M294,P294,S294,V294)</f>
        <v>0</v>
      </c>
      <c r="F294" s="627">
        <f t="shared" ref="F294" si="307">E294-D294</f>
        <v>-750</v>
      </c>
      <c r="G294" s="1030"/>
      <c r="H294" s="1036"/>
      <c r="I294" s="1032">
        <f t="shared" ref="I294" si="308">G294-H294</f>
        <v>0</v>
      </c>
      <c r="J294" s="1030"/>
      <c r="K294" s="1036"/>
      <c r="L294" s="1032">
        <f t="shared" ref="L294" si="309">J294-K294</f>
        <v>0</v>
      </c>
      <c r="M294" s="1030"/>
      <c r="N294" s="1036"/>
      <c r="O294" s="1032">
        <f t="shared" ref="O294" si="310">M294-N294</f>
        <v>0</v>
      </c>
      <c r="P294" s="1030"/>
      <c r="Q294" s="1036"/>
      <c r="R294" s="1032">
        <f t="shared" ref="R294" si="311">P294-Q294</f>
        <v>0</v>
      </c>
      <c r="S294" s="1030"/>
      <c r="T294" s="1036"/>
      <c r="U294" s="1032">
        <f t="shared" ref="U294" si="312">S294-T294</f>
        <v>0</v>
      </c>
      <c r="V294" s="624">
        <f>Balance!C39</f>
        <v>0</v>
      </c>
      <c r="W294" s="630">
        <v>750</v>
      </c>
      <c r="X294" s="627">
        <f t="shared" ref="X294" si="313">V294-W294</f>
        <v>-750</v>
      </c>
      <c r="Y294" s="641"/>
    </row>
    <row r="295" spans="1:25" s="642" customFormat="1" ht="12" customHeight="1" outlineLevel="1" x14ac:dyDescent="0.15">
      <c r="A295" s="1086">
        <v>62362</v>
      </c>
      <c r="B295" s="625" t="s">
        <v>160</v>
      </c>
      <c r="C295" s="1181" t="s">
        <v>809</v>
      </c>
      <c r="D295" s="629">
        <f t="shared" si="305"/>
        <v>3000</v>
      </c>
      <c r="E295" s="626">
        <f t="shared" si="273"/>
        <v>0</v>
      </c>
      <c r="F295" s="627">
        <f t="shared" ref="F295:F297" si="314">E295-D295</f>
        <v>-3000</v>
      </c>
      <c r="G295" s="1030"/>
      <c r="H295" s="1036"/>
      <c r="I295" s="1032">
        <f t="shared" ref="I295:I297" si="315">G295-H295</f>
        <v>0</v>
      </c>
      <c r="J295" s="1030"/>
      <c r="K295" s="1036"/>
      <c r="L295" s="1032">
        <f t="shared" ref="L295:L297" si="316">J295-K295</f>
        <v>0</v>
      </c>
      <c r="M295" s="1030"/>
      <c r="N295" s="1036"/>
      <c r="O295" s="1032">
        <f t="shared" ref="O295:O297" si="317">M295-N295</f>
        <v>0</v>
      </c>
      <c r="P295" s="1030"/>
      <c r="Q295" s="1036"/>
      <c r="R295" s="1032">
        <f t="shared" ref="R295:R297" si="318">P295-Q295</f>
        <v>0</v>
      </c>
      <c r="S295" s="624">
        <f>Balance!C40</f>
        <v>0</v>
      </c>
      <c r="T295" s="630">
        <v>3000</v>
      </c>
      <c r="U295" s="627">
        <f t="shared" ref="U295:U297" si="319">S295-T295</f>
        <v>-3000</v>
      </c>
      <c r="V295" s="1030"/>
      <c r="W295" s="1036"/>
      <c r="X295" s="1032">
        <f t="shared" ref="X295:X297" si="320">V295-W295</f>
        <v>0</v>
      </c>
      <c r="Y295" s="641"/>
    </row>
    <row r="296" spans="1:25" s="642" customFormat="1" ht="12" customHeight="1" outlineLevel="1" x14ac:dyDescent="0.15">
      <c r="A296" s="1086">
        <v>623622</v>
      </c>
      <c r="B296" s="625" t="s">
        <v>161</v>
      </c>
      <c r="C296" s="1181" t="s">
        <v>809</v>
      </c>
      <c r="D296" s="629">
        <f t="shared" si="305"/>
        <v>1000</v>
      </c>
      <c r="E296" s="626">
        <f t="shared" si="273"/>
        <v>0</v>
      </c>
      <c r="F296" s="627">
        <f t="shared" si="314"/>
        <v>-1000</v>
      </c>
      <c r="G296" s="1030"/>
      <c r="H296" s="1036"/>
      <c r="I296" s="1032">
        <f t="shared" si="315"/>
        <v>0</v>
      </c>
      <c r="J296" s="1030"/>
      <c r="K296" s="1036"/>
      <c r="L296" s="1032">
        <f t="shared" si="316"/>
        <v>0</v>
      </c>
      <c r="M296" s="1030"/>
      <c r="N296" s="1036"/>
      <c r="O296" s="1032">
        <f t="shared" si="317"/>
        <v>0</v>
      </c>
      <c r="P296" s="1030"/>
      <c r="Q296" s="1036"/>
      <c r="R296" s="1032">
        <f t="shared" si="318"/>
        <v>0</v>
      </c>
      <c r="S296" s="624">
        <f>Balance!C41</f>
        <v>0</v>
      </c>
      <c r="T296" s="630">
        <v>1000</v>
      </c>
      <c r="U296" s="627">
        <f t="shared" si="319"/>
        <v>-1000</v>
      </c>
      <c r="V296" s="1030"/>
      <c r="W296" s="1036"/>
      <c r="X296" s="1032">
        <f t="shared" si="320"/>
        <v>0</v>
      </c>
      <c r="Y296" s="641"/>
    </row>
    <row r="297" spans="1:25" s="642" customFormat="1" ht="12" customHeight="1" outlineLevel="1" x14ac:dyDescent="0.15">
      <c r="A297" s="1086">
        <v>62364</v>
      </c>
      <c r="B297" s="625" t="s">
        <v>163</v>
      </c>
      <c r="C297" s="1181"/>
      <c r="D297" s="629">
        <f t="shared" si="305"/>
        <v>0</v>
      </c>
      <c r="E297" s="626">
        <f t="shared" si="273"/>
        <v>0</v>
      </c>
      <c r="F297" s="627">
        <f t="shared" si="314"/>
        <v>0</v>
      </c>
      <c r="G297" s="1030"/>
      <c r="H297" s="1036"/>
      <c r="I297" s="1032">
        <f t="shared" si="315"/>
        <v>0</v>
      </c>
      <c r="J297" s="1030"/>
      <c r="K297" s="1036"/>
      <c r="L297" s="1032">
        <f t="shared" si="316"/>
        <v>0</v>
      </c>
      <c r="M297" s="624">
        <f>Balance!C42</f>
        <v>0</v>
      </c>
      <c r="N297" s="630"/>
      <c r="O297" s="627">
        <f t="shared" si="317"/>
        <v>0</v>
      </c>
      <c r="P297" s="1030"/>
      <c r="Q297" s="1036"/>
      <c r="R297" s="1032">
        <f t="shared" si="318"/>
        <v>0</v>
      </c>
      <c r="S297" s="1030"/>
      <c r="T297" s="1036"/>
      <c r="U297" s="1032">
        <f t="shared" si="319"/>
        <v>0</v>
      </c>
      <c r="V297" s="1030"/>
      <c r="W297" s="1036"/>
      <c r="X297" s="1032">
        <f t="shared" si="320"/>
        <v>0</v>
      </c>
      <c r="Y297" s="641"/>
    </row>
    <row r="298" spans="1:25" ht="5.25" customHeight="1" outlineLevel="1" x14ac:dyDescent="0.15">
      <c r="A298" s="1094"/>
      <c r="B298" s="87"/>
      <c r="C298" s="1189"/>
      <c r="D298" s="85"/>
      <c r="E298" s="160"/>
      <c r="F298" s="71"/>
      <c r="G298" s="502"/>
      <c r="H298" s="551"/>
      <c r="I298" s="71"/>
      <c r="J298" s="502"/>
      <c r="K298" s="551"/>
      <c r="L298" s="71"/>
      <c r="M298" s="502"/>
      <c r="N298" s="551"/>
      <c r="O298" s="71"/>
      <c r="P298" s="502"/>
      <c r="Q298" s="551"/>
      <c r="R298" s="71"/>
      <c r="S298" s="502"/>
      <c r="T298" s="551"/>
      <c r="U298" s="71"/>
      <c r="V298" s="502"/>
      <c r="W298" s="551"/>
      <c r="X298" s="71"/>
      <c r="Y298" s="327"/>
    </row>
    <row r="299" spans="1:25" ht="12" customHeight="1" outlineLevel="1" x14ac:dyDescent="0.15">
      <c r="A299" s="1340" t="s">
        <v>30</v>
      </c>
      <c r="B299" s="1341"/>
      <c r="C299" s="1179"/>
      <c r="D299" s="63">
        <f>SUM(D301)</f>
        <v>1000</v>
      </c>
      <c r="E299" s="107">
        <f t="shared" si="273"/>
        <v>0</v>
      </c>
      <c r="F299" s="65">
        <f t="shared" ref="F299:V299" si="321">SUM(F301)</f>
        <v>-1000</v>
      </c>
      <c r="G299" s="66">
        <f t="shared" si="321"/>
        <v>0</v>
      </c>
      <c r="H299" s="75">
        <f>SUM(H301)</f>
        <v>0</v>
      </c>
      <c r="I299" s="65">
        <f>G299-H299</f>
        <v>0</v>
      </c>
      <c r="J299" s="66">
        <f t="shared" si="321"/>
        <v>0</v>
      </c>
      <c r="K299" s="75">
        <f>SUM(K301)</f>
        <v>1000</v>
      </c>
      <c r="L299" s="65">
        <f>J299-K299</f>
        <v>-1000</v>
      </c>
      <c r="M299" s="66">
        <f t="shared" si="321"/>
        <v>0</v>
      </c>
      <c r="N299" s="75">
        <f>SUM(N301)</f>
        <v>0</v>
      </c>
      <c r="O299" s="65">
        <f>M299-N299</f>
        <v>0</v>
      </c>
      <c r="P299" s="66">
        <f t="shared" si="321"/>
        <v>0</v>
      </c>
      <c r="Q299" s="75">
        <f>SUM(Q301)</f>
        <v>0</v>
      </c>
      <c r="R299" s="65">
        <f>P299-Q299</f>
        <v>0</v>
      </c>
      <c r="S299" s="66">
        <f t="shared" si="321"/>
        <v>0</v>
      </c>
      <c r="T299" s="75">
        <f>SUM(T301)</f>
        <v>0</v>
      </c>
      <c r="U299" s="65">
        <f>S299-T299</f>
        <v>0</v>
      </c>
      <c r="V299" s="66">
        <f t="shared" si="321"/>
        <v>0</v>
      </c>
      <c r="W299" s="75">
        <f>SUM(W301)</f>
        <v>0</v>
      </c>
      <c r="X299" s="65">
        <f>V299-W299</f>
        <v>0</v>
      </c>
      <c r="Y299" s="327"/>
    </row>
    <row r="300" spans="1:25" ht="5.25" customHeight="1" outlineLevel="1" x14ac:dyDescent="0.15">
      <c r="A300" s="1092"/>
      <c r="B300" s="86"/>
      <c r="C300" s="1187"/>
      <c r="D300" s="84"/>
      <c r="E300" s="159"/>
      <c r="F300" s="43"/>
      <c r="G300" s="501"/>
      <c r="H300" s="549"/>
      <c r="I300" s="43"/>
      <c r="J300" s="501"/>
      <c r="K300" s="549"/>
      <c r="L300" s="43"/>
      <c r="M300" s="501"/>
      <c r="N300" s="549"/>
      <c r="O300" s="43"/>
      <c r="P300" s="501"/>
      <c r="Q300" s="549"/>
      <c r="R300" s="43"/>
      <c r="S300" s="501"/>
      <c r="T300" s="549"/>
      <c r="U300" s="43"/>
      <c r="V300" s="501"/>
      <c r="W300" s="549"/>
      <c r="X300" s="43"/>
      <c r="Y300" s="327"/>
    </row>
    <row r="301" spans="1:25" s="613" customFormat="1" ht="12" customHeight="1" outlineLevel="1" x14ac:dyDescent="0.15">
      <c r="A301" s="1086">
        <v>61833</v>
      </c>
      <c r="B301" s="631" t="s">
        <v>421</v>
      </c>
      <c r="C301" s="1181" t="s">
        <v>804</v>
      </c>
      <c r="D301" s="629">
        <f t="shared" ref="D301" si="322">SUM(H301,K301,N301,Q301,T301,W301)</f>
        <v>1000</v>
      </c>
      <c r="E301" s="626">
        <f t="shared" si="273"/>
        <v>0</v>
      </c>
      <c r="F301" s="627">
        <f t="shared" ref="F301" si="323">E301-D301</f>
        <v>-1000</v>
      </c>
      <c r="G301" s="1030"/>
      <c r="H301" s="1036"/>
      <c r="I301" s="1032">
        <f>G301-H301</f>
        <v>0</v>
      </c>
      <c r="J301" s="624"/>
      <c r="K301" s="630">
        <v>1000</v>
      </c>
      <c r="L301" s="627">
        <f>J301-K301</f>
        <v>-1000</v>
      </c>
      <c r="M301" s="1030"/>
      <c r="N301" s="1036"/>
      <c r="O301" s="1032">
        <f>M301-N301</f>
        <v>0</v>
      </c>
      <c r="P301" s="1030"/>
      <c r="Q301" s="1036"/>
      <c r="R301" s="1032">
        <f>P301-Q301</f>
        <v>0</v>
      </c>
      <c r="S301" s="1030"/>
      <c r="T301" s="1036"/>
      <c r="U301" s="1032">
        <f>S301-T301</f>
        <v>0</v>
      </c>
      <c r="V301" s="1030"/>
      <c r="W301" s="1036"/>
      <c r="X301" s="1032">
        <f>V301-W301</f>
        <v>0</v>
      </c>
      <c r="Y301" s="628"/>
    </row>
    <row r="302" spans="1:25" ht="5.25" customHeight="1" outlineLevel="1" x14ac:dyDescent="0.15">
      <c r="A302" s="1094"/>
      <c r="B302" s="87"/>
      <c r="C302" s="1189"/>
      <c r="D302" s="85"/>
      <c r="E302" s="160"/>
      <c r="F302" s="42"/>
      <c r="G302" s="502"/>
      <c r="H302" s="551"/>
      <c r="I302" s="42"/>
      <c r="J302" s="502"/>
      <c r="K302" s="551"/>
      <c r="L302" s="42"/>
      <c r="M302" s="502"/>
      <c r="N302" s="551"/>
      <c r="O302" s="42"/>
      <c r="P302" s="502"/>
      <c r="Q302" s="551"/>
      <c r="R302" s="42"/>
      <c r="S302" s="502"/>
      <c r="T302" s="551"/>
      <c r="U302" s="42"/>
      <c r="V302" s="502"/>
      <c r="W302" s="551"/>
      <c r="X302" s="42"/>
      <c r="Y302" s="327"/>
    </row>
    <row r="303" spans="1:25" ht="12" customHeight="1" outlineLevel="1" x14ac:dyDescent="0.15">
      <c r="A303" s="1340" t="s">
        <v>47</v>
      </c>
      <c r="B303" s="1341"/>
      <c r="C303" s="1179"/>
      <c r="D303" s="63">
        <f>SUM(D305:D306)</f>
        <v>3500</v>
      </c>
      <c r="E303" s="107">
        <f t="shared" si="273"/>
        <v>0</v>
      </c>
      <c r="F303" s="65">
        <f>SUM(F305:F306)</f>
        <v>-3500</v>
      </c>
      <c r="G303" s="66">
        <f t="shared" ref="G303:V303" si="324">SUM(G305)</f>
        <v>0</v>
      </c>
      <c r="H303" s="75">
        <f>SUM(H305)</f>
        <v>0</v>
      </c>
      <c r="I303" s="65">
        <f>G303-H303</f>
        <v>0</v>
      </c>
      <c r="J303" s="66">
        <f t="shared" si="324"/>
        <v>0</v>
      </c>
      <c r="K303" s="75">
        <f>SUM(K305)</f>
        <v>0</v>
      </c>
      <c r="L303" s="65">
        <f>J303-K303</f>
        <v>0</v>
      </c>
      <c r="M303" s="66">
        <f t="shared" si="324"/>
        <v>0</v>
      </c>
      <c r="N303" s="75">
        <f>SUM(N305:N306)</f>
        <v>3500</v>
      </c>
      <c r="O303" s="65">
        <f>M303-N303</f>
        <v>-3500</v>
      </c>
      <c r="P303" s="66">
        <f t="shared" si="324"/>
        <v>0</v>
      </c>
      <c r="Q303" s="75">
        <f>SUM(Q305)</f>
        <v>0</v>
      </c>
      <c r="R303" s="65">
        <f>P303-Q303</f>
        <v>0</v>
      </c>
      <c r="S303" s="66">
        <f t="shared" si="324"/>
        <v>0</v>
      </c>
      <c r="T303" s="75">
        <f>SUM(T305)</f>
        <v>0</v>
      </c>
      <c r="U303" s="65">
        <f>S303-T303</f>
        <v>0</v>
      </c>
      <c r="V303" s="66">
        <f t="shared" si="324"/>
        <v>0</v>
      </c>
      <c r="W303" s="75">
        <f>SUM(W305)</f>
        <v>0</v>
      </c>
      <c r="X303" s="65">
        <f>V303-W303</f>
        <v>0</v>
      </c>
      <c r="Y303" s="327"/>
    </row>
    <row r="304" spans="1:25" ht="5.25" customHeight="1" outlineLevel="1" x14ac:dyDescent="0.15">
      <c r="A304" s="1088"/>
      <c r="B304" s="76"/>
      <c r="C304" s="1183"/>
      <c r="D304" s="77"/>
      <c r="E304" s="158"/>
      <c r="F304" s="78"/>
      <c r="G304" s="137"/>
      <c r="H304" s="546"/>
      <c r="I304" s="78"/>
      <c r="J304" s="137"/>
      <c r="K304" s="546"/>
      <c r="L304" s="78"/>
      <c r="M304" s="137"/>
      <c r="N304" s="546"/>
      <c r="O304" s="78"/>
      <c r="P304" s="137"/>
      <c r="Q304" s="546"/>
      <c r="R304" s="78"/>
      <c r="S304" s="137"/>
      <c r="T304" s="546"/>
      <c r="U304" s="78"/>
      <c r="V304" s="137"/>
      <c r="W304" s="546"/>
      <c r="X304" s="78"/>
      <c r="Y304" s="327"/>
    </row>
    <row r="305" spans="1:25" s="647" customFormat="1" ht="12" customHeight="1" outlineLevel="1" x14ac:dyDescent="0.15">
      <c r="A305" s="1089">
        <v>61834</v>
      </c>
      <c r="B305" s="631" t="s">
        <v>164</v>
      </c>
      <c r="C305" s="1181" t="s">
        <v>804</v>
      </c>
      <c r="D305" s="632">
        <f t="shared" ref="D305" si="325">SUM(H305,K305,N305,Q305,T305,W305)</f>
        <v>2500</v>
      </c>
      <c r="E305" s="626">
        <f t="shared" si="273"/>
        <v>0</v>
      </c>
      <c r="F305" s="627">
        <f t="shared" ref="F305:F306" si="326">E305-D305</f>
        <v>-2500</v>
      </c>
      <c r="G305" s="1030"/>
      <c r="H305" s="1031"/>
      <c r="I305" s="1032">
        <f>G305-H305</f>
        <v>0</v>
      </c>
      <c r="J305" s="1030"/>
      <c r="K305" s="1031"/>
      <c r="L305" s="1032">
        <f>J305-K305</f>
        <v>0</v>
      </c>
      <c r="M305" s="624">
        <f>Balance!C32</f>
        <v>0</v>
      </c>
      <c r="N305" s="633">
        <v>2500</v>
      </c>
      <c r="O305" s="627">
        <f>M305-N305</f>
        <v>-2500</v>
      </c>
      <c r="P305" s="1030"/>
      <c r="Q305" s="1031"/>
      <c r="R305" s="1032">
        <f>P305-Q305</f>
        <v>0</v>
      </c>
      <c r="S305" s="1030"/>
      <c r="T305" s="1031"/>
      <c r="U305" s="1032">
        <f>S305-T305</f>
        <v>0</v>
      </c>
      <c r="V305" s="1030"/>
      <c r="W305" s="1031"/>
      <c r="X305" s="1032">
        <f>V305-W305</f>
        <v>0</v>
      </c>
      <c r="Y305" s="646"/>
    </row>
    <row r="306" spans="1:25" s="647" customFormat="1" ht="12" customHeight="1" outlineLevel="1" x14ac:dyDescent="0.15">
      <c r="A306" s="1089"/>
      <c r="B306" s="631" t="s">
        <v>713</v>
      </c>
      <c r="C306" s="1181" t="s">
        <v>804</v>
      </c>
      <c r="D306" s="632">
        <f t="shared" ref="D306" si="327">SUM(H306,K306,N306,Q306,T306,W306)</f>
        <v>1000</v>
      </c>
      <c r="E306" s="626"/>
      <c r="F306" s="627">
        <f t="shared" si="326"/>
        <v>-1000</v>
      </c>
      <c r="G306" s="1030"/>
      <c r="H306" s="1031"/>
      <c r="I306" s="1032"/>
      <c r="J306" s="1030"/>
      <c r="K306" s="1031"/>
      <c r="L306" s="1032"/>
      <c r="M306" s="624"/>
      <c r="N306" s="633">
        <v>1000</v>
      </c>
      <c r="O306" s="627"/>
      <c r="P306" s="1030"/>
      <c r="Q306" s="1031"/>
      <c r="R306" s="1032"/>
      <c r="S306" s="1030"/>
      <c r="T306" s="1031"/>
      <c r="U306" s="1032"/>
      <c r="V306" s="1030"/>
      <c r="W306" s="1031"/>
      <c r="X306" s="1032"/>
      <c r="Y306" s="646"/>
    </row>
    <row r="307" spans="1:25" ht="5.25" customHeight="1" outlineLevel="1" x14ac:dyDescent="0.15">
      <c r="A307" s="1092"/>
      <c r="B307" s="86"/>
      <c r="C307" s="1187"/>
      <c r="D307" s="84"/>
      <c r="E307" s="159"/>
      <c r="F307" s="43"/>
      <c r="G307" s="501"/>
      <c r="H307" s="549"/>
      <c r="I307" s="43"/>
      <c r="J307" s="501"/>
      <c r="K307" s="549"/>
      <c r="L307" s="43"/>
      <c r="M307" s="501"/>
      <c r="N307" s="549"/>
      <c r="O307" s="43"/>
      <c r="P307" s="501"/>
      <c r="Q307" s="549"/>
      <c r="R307" s="43"/>
      <c r="S307" s="501"/>
      <c r="T307" s="549"/>
      <c r="U307" s="43"/>
      <c r="V307" s="501"/>
      <c r="W307" s="549"/>
      <c r="X307" s="43"/>
      <c r="Y307" s="327"/>
    </row>
    <row r="308" spans="1:25" ht="12" customHeight="1" outlineLevel="1" x14ac:dyDescent="0.15">
      <c r="A308" s="1340" t="s">
        <v>197</v>
      </c>
      <c r="B308" s="1341"/>
      <c r="C308" s="1179"/>
      <c r="D308" s="63">
        <f>SUM(D310)</f>
        <v>1000</v>
      </c>
      <c r="E308" s="107">
        <f t="shared" si="273"/>
        <v>0</v>
      </c>
      <c r="F308" s="65">
        <f t="shared" ref="F308:V308" si="328">SUM(F310)</f>
        <v>-1000</v>
      </c>
      <c r="G308" s="66">
        <f t="shared" si="328"/>
        <v>0</v>
      </c>
      <c r="H308" s="75">
        <f>SUM(H310)</f>
        <v>0</v>
      </c>
      <c r="I308" s="65">
        <f>G308-H308</f>
        <v>0</v>
      </c>
      <c r="J308" s="66">
        <f t="shared" si="328"/>
        <v>0</v>
      </c>
      <c r="K308" s="75">
        <f>SUM(K310)</f>
        <v>0</v>
      </c>
      <c r="L308" s="65">
        <f>J308-K308</f>
        <v>0</v>
      </c>
      <c r="M308" s="66">
        <f t="shared" si="328"/>
        <v>0</v>
      </c>
      <c r="N308" s="75">
        <f>SUM(N310)</f>
        <v>0</v>
      </c>
      <c r="O308" s="65">
        <f>M308-N308</f>
        <v>0</v>
      </c>
      <c r="P308" s="66">
        <f t="shared" si="328"/>
        <v>0</v>
      </c>
      <c r="Q308" s="75">
        <f>SUM(Q310)</f>
        <v>1000</v>
      </c>
      <c r="R308" s="65">
        <f>P308-Q308</f>
        <v>-1000</v>
      </c>
      <c r="S308" s="66">
        <f t="shared" si="328"/>
        <v>0</v>
      </c>
      <c r="T308" s="75">
        <f>SUM(T310)</f>
        <v>0</v>
      </c>
      <c r="U308" s="65">
        <f>S308-T308</f>
        <v>0</v>
      </c>
      <c r="V308" s="66">
        <f t="shared" si="328"/>
        <v>0</v>
      </c>
      <c r="W308" s="75">
        <f>SUM(W310)</f>
        <v>0</v>
      </c>
      <c r="X308" s="65">
        <f>V308-W308</f>
        <v>0</v>
      </c>
      <c r="Y308" s="327"/>
    </row>
    <row r="309" spans="1:25" ht="5.25" customHeight="1" outlineLevel="1" x14ac:dyDescent="0.15">
      <c r="A309" s="1092"/>
      <c r="B309" s="86"/>
      <c r="C309" s="1187"/>
      <c r="D309" s="84"/>
      <c r="E309" s="159"/>
      <c r="F309" s="43"/>
      <c r="G309" s="501"/>
      <c r="H309" s="549"/>
      <c r="I309" s="43"/>
      <c r="J309" s="501"/>
      <c r="K309" s="549"/>
      <c r="L309" s="43"/>
      <c r="M309" s="501"/>
      <c r="N309" s="549"/>
      <c r="O309" s="43"/>
      <c r="P309" s="501"/>
      <c r="Q309" s="549"/>
      <c r="R309" s="43"/>
      <c r="S309" s="501"/>
      <c r="T309" s="549"/>
      <c r="U309" s="43"/>
      <c r="V309" s="501"/>
      <c r="W309" s="549"/>
      <c r="X309" s="43"/>
      <c r="Y309" s="327"/>
    </row>
    <row r="310" spans="1:25" s="613" customFormat="1" ht="12" customHeight="1" outlineLevel="1" x14ac:dyDescent="0.15">
      <c r="A310" s="1089">
        <v>61835</v>
      </c>
      <c r="B310" s="631" t="s">
        <v>165</v>
      </c>
      <c r="C310" s="1181" t="s">
        <v>804</v>
      </c>
      <c r="D310" s="629">
        <f t="shared" ref="D310" si="329">SUM(H310,K310,N310,Q310,T310,W310)</f>
        <v>1000</v>
      </c>
      <c r="E310" s="626">
        <f t="shared" si="273"/>
        <v>0</v>
      </c>
      <c r="F310" s="627">
        <f t="shared" ref="F310" si="330">E310-D310</f>
        <v>-1000</v>
      </c>
      <c r="G310" s="1030"/>
      <c r="H310" s="1036"/>
      <c r="I310" s="1032">
        <f>G310-H310</f>
        <v>0</v>
      </c>
      <c r="J310" s="1030"/>
      <c r="K310" s="1036"/>
      <c r="L310" s="1032">
        <f>J310-K310</f>
        <v>0</v>
      </c>
      <c r="M310" s="1030"/>
      <c r="N310" s="1036"/>
      <c r="O310" s="1032">
        <f>M310-N310</f>
        <v>0</v>
      </c>
      <c r="P310" s="624">
        <f>Balance!C33</f>
        <v>0</v>
      </c>
      <c r="Q310" s="630">
        <v>1000</v>
      </c>
      <c r="R310" s="627">
        <f>P310-Q310</f>
        <v>-1000</v>
      </c>
      <c r="S310" s="1030"/>
      <c r="T310" s="1036"/>
      <c r="U310" s="1032">
        <f>S310-T310</f>
        <v>0</v>
      </c>
      <c r="V310" s="1030"/>
      <c r="W310" s="1036"/>
      <c r="X310" s="1032">
        <f>V310-W310</f>
        <v>0</v>
      </c>
      <c r="Y310" s="628"/>
    </row>
    <row r="311" spans="1:25" ht="5.25" customHeight="1" outlineLevel="1" x14ac:dyDescent="0.15">
      <c r="A311" s="1094"/>
      <c r="B311" s="87"/>
      <c r="C311" s="1189"/>
      <c r="D311" s="85"/>
      <c r="E311" s="160"/>
      <c r="F311" s="42"/>
      <c r="G311" s="502"/>
      <c r="H311" s="551"/>
      <c r="I311" s="42"/>
      <c r="J311" s="502"/>
      <c r="K311" s="551"/>
      <c r="L311" s="42"/>
      <c r="M311" s="502"/>
      <c r="N311" s="551"/>
      <c r="O311" s="42"/>
      <c r="P311" s="502"/>
      <c r="Q311" s="551"/>
      <c r="R311" s="42"/>
      <c r="S311" s="502"/>
      <c r="T311" s="551"/>
      <c r="U311" s="42"/>
      <c r="V311" s="502"/>
      <c r="W311" s="551"/>
      <c r="X311" s="42"/>
      <c r="Y311" s="327"/>
    </row>
    <row r="312" spans="1:25" ht="12" customHeight="1" outlineLevel="1" x14ac:dyDescent="0.15">
      <c r="A312" s="1340" t="s">
        <v>198</v>
      </c>
      <c r="B312" s="1341"/>
      <c r="C312" s="1179"/>
      <c r="D312" s="63">
        <f>SUM(D314)</f>
        <v>1000</v>
      </c>
      <c r="E312" s="107">
        <f t="shared" si="273"/>
        <v>0</v>
      </c>
      <c r="F312" s="65">
        <f t="shared" ref="F312:V312" si="331">SUM(F314)</f>
        <v>-1000</v>
      </c>
      <c r="G312" s="66">
        <f t="shared" si="331"/>
        <v>0</v>
      </c>
      <c r="H312" s="75">
        <f>SUM(H314)</f>
        <v>0</v>
      </c>
      <c r="I312" s="65">
        <f>G312-H312</f>
        <v>0</v>
      </c>
      <c r="J312" s="66">
        <f t="shared" si="331"/>
        <v>0</v>
      </c>
      <c r="K312" s="75">
        <f>SUM(K314)</f>
        <v>0</v>
      </c>
      <c r="L312" s="65">
        <f>J312-K312</f>
        <v>0</v>
      </c>
      <c r="M312" s="66">
        <f t="shared" si="331"/>
        <v>0</v>
      </c>
      <c r="N312" s="75">
        <f>SUM(N314)</f>
        <v>0</v>
      </c>
      <c r="O312" s="65">
        <f>M312-N312</f>
        <v>0</v>
      </c>
      <c r="P312" s="66">
        <f t="shared" si="331"/>
        <v>0</v>
      </c>
      <c r="Q312" s="75">
        <f>SUM(Q314)</f>
        <v>1000</v>
      </c>
      <c r="R312" s="65">
        <f>P312-Q312</f>
        <v>-1000</v>
      </c>
      <c r="S312" s="66">
        <f t="shared" si="331"/>
        <v>0</v>
      </c>
      <c r="T312" s="75">
        <f>SUM(T314)</f>
        <v>0</v>
      </c>
      <c r="U312" s="65">
        <f>S312-T312</f>
        <v>0</v>
      </c>
      <c r="V312" s="66">
        <f t="shared" si="331"/>
        <v>0</v>
      </c>
      <c r="W312" s="75">
        <f>SUM(W314)</f>
        <v>0</v>
      </c>
      <c r="X312" s="65">
        <f>V312-W312</f>
        <v>0</v>
      </c>
      <c r="Y312" s="327"/>
    </row>
    <row r="313" spans="1:25" ht="5.25" customHeight="1" outlineLevel="1" x14ac:dyDescent="0.15">
      <c r="A313" s="1092"/>
      <c r="B313" s="86"/>
      <c r="C313" s="1187"/>
      <c r="D313" s="84"/>
      <c r="E313" s="159"/>
      <c r="F313" s="43"/>
      <c r="G313" s="501"/>
      <c r="H313" s="549"/>
      <c r="I313" s="43"/>
      <c r="J313" s="501"/>
      <c r="K313" s="549"/>
      <c r="L313" s="43"/>
      <c r="M313" s="501"/>
      <c r="N313" s="549"/>
      <c r="O313" s="43"/>
      <c r="P313" s="501"/>
      <c r="Q313" s="549"/>
      <c r="R313" s="43"/>
      <c r="S313" s="501"/>
      <c r="T313" s="549"/>
      <c r="U313" s="43"/>
      <c r="V313" s="501"/>
      <c r="W313" s="549"/>
      <c r="X313" s="43"/>
      <c r="Y313" s="327"/>
    </row>
    <row r="314" spans="1:25" s="613" customFormat="1" ht="12" customHeight="1" outlineLevel="1" x14ac:dyDescent="0.15">
      <c r="A314" s="1089">
        <v>618352</v>
      </c>
      <c r="B314" s="631" t="s">
        <v>166</v>
      </c>
      <c r="C314" s="1181" t="s">
        <v>804</v>
      </c>
      <c r="D314" s="629">
        <f t="shared" ref="D314" si="332">SUM(H314,K314,N314,Q314,T314,W314)</f>
        <v>1000</v>
      </c>
      <c r="E314" s="648">
        <f t="shared" si="273"/>
        <v>0</v>
      </c>
      <c r="F314" s="627">
        <f t="shared" ref="F314" si="333">E314-D314</f>
        <v>-1000</v>
      </c>
      <c r="G314" s="1030"/>
      <c r="H314" s="1036"/>
      <c r="I314" s="1032">
        <f>G314-H314</f>
        <v>0</v>
      </c>
      <c r="J314" s="1030"/>
      <c r="K314" s="1036"/>
      <c r="L314" s="1032">
        <f>J314-K314</f>
        <v>0</v>
      </c>
      <c r="M314" s="1030"/>
      <c r="N314" s="1036"/>
      <c r="O314" s="1032">
        <f>M314-N314</f>
        <v>0</v>
      </c>
      <c r="P314" s="624"/>
      <c r="Q314" s="630">
        <v>1000</v>
      </c>
      <c r="R314" s="627">
        <f>P314-Q314</f>
        <v>-1000</v>
      </c>
      <c r="S314" s="1030"/>
      <c r="T314" s="1036"/>
      <c r="U314" s="1032">
        <f>S314-T314</f>
        <v>0</v>
      </c>
      <c r="V314" s="1030"/>
      <c r="W314" s="1036"/>
      <c r="X314" s="1032">
        <f>V314-W314</f>
        <v>0</v>
      </c>
      <c r="Y314" s="628"/>
    </row>
    <row r="315" spans="1:25" ht="5.25" customHeight="1" outlineLevel="1" x14ac:dyDescent="0.15">
      <c r="A315" s="1094"/>
      <c r="B315" s="87"/>
      <c r="C315" s="1189"/>
      <c r="D315" s="85"/>
      <c r="E315" s="160"/>
      <c r="F315" s="42"/>
      <c r="G315" s="502"/>
      <c r="H315" s="551"/>
      <c r="I315" s="42"/>
      <c r="J315" s="502"/>
      <c r="K315" s="551"/>
      <c r="L315" s="42"/>
      <c r="M315" s="502"/>
      <c r="N315" s="551"/>
      <c r="O315" s="42"/>
      <c r="P315" s="502"/>
      <c r="Q315" s="551"/>
      <c r="R315" s="42"/>
      <c r="S315" s="502"/>
      <c r="T315" s="551"/>
      <c r="U315" s="42"/>
      <c r="V315" s="502"/>
      <c r="W315" s="551"/>
      <c r="X315" s="42"/>
      <c r="Y315" s="327"/>
    </row>
    <row r="316" spans="1:25" ht="12" customHeight="1" outlineLevel="1" x14ac:dyDescent="0.15">
      <c r="A316" s="1340" t="s">
        <v>199</v>
      </c>
      <c r="B316" s="1341"/>
      <c r="C316" s="1179"/>
      <c r="D316" s="63">
        <f>SUM(D318)</f>
        <v>3000</v>
      </c>
      <c r="E316" s="107">
        <f t="shared" si="273"/>
        <v>0</v>
      </c>
      <c r="F316" s="65">
        <f t="shared" ref="F316:V316" si="334">SUM(F318)</f>
        <v>-3000</v>
      </c>
      <c r="G316" s="66">
        <f t="shared" si="334"/>
        <v>0</v>
      </c>
      <c r="H316" s="75">
        <f>SUM(H318)</f>
        <v>0</v>
      </c>
      <c r="I316" s="65">
        <f>G316-H316</f>
        <v>0</v>
      </c>
      <c r="J316" s="66">
        <f t="shared" si="334"/>
        <v>0</v>
      </c>
      <c r="K316" s="75">
        <f>SUM(K318)</f>
        <v>0</v>
      </c>
      <c r="L316" s="65">
        <f>J316-K316</f>
        <v>0</v>
      </c>
      <c r="M316" s="66">
        <f t="shared" si="334"/>
        <v>0</v>
      </c>
      <c r="N316" s="75">
        <f>SUM(N318)</f>
        <v>0</v>
      </c>
      <c r="O316" s="65">
        <f>M316-N316</f>
        <v>0</v>
      </c>
      <c r="P316" s="66">
        <f t="shared" si="334"/>
        <v>0</v>
      </c>
      <c r="Q316" s="75">
        <f>SUM(Q318)</f>
        <v>0</v>
      </c>
      <c r="R316" s="65">
        <f>P316-Q316</f>
        <v>0</v>
      </c>
      <c r="S316" s="66">
        <f t="shared" si="334"/>
        <v>0</v>
      </c>
      <c r="T316" s="75">
        <f>SUM(T318)</f>
        <v>3000</v>
      </c>
      <c r="U316" s="65">
        <f>S316-T316</f>
        <v>-3000</v>
      </c>
      <c r="V316" s="66">
        <f t="shared" si="334"/>
        <v>0</v>
      </c>
      <c r="W316" s="75">
        <f>SUM(W318)</f>
        <v>0</v>
      </c>
      <c r="X316" s="65">
        <f>V316-W316</f>
        <v>0</v>
      </c>
      <c r="Y316" s="327"/>
    </row>
    <row r="317" spans="1:25" ht="5.25" customHeight="1" outlineLevel="1" x14ac:dyDescent="0.15">
      <c r="A317" s="1092"/>
      <c r="B317" s="86"/>
      <c r="C317" s="1181"/>
      <c r="D317" s="84"/>
      <c r="E317" s="159"/>
      <c r="F317" s="43"/>
      <c r="G317" s="501"/>
      <c r="H317" s="549"/>
      <c r="I317" s="43"/>
      <c r="J317" s="501"/>
      <c r="K317" s="549"/>
      <c r="L317" s="43"/>
      <c r="M317" s="501"/>
      <c r="N317" s="549"/>
      <c r="O317" s="43"/>
      <c r="P317" s="501"/>
      <c r="Q317" s="549"/>
      <c r="R317" s="43"/>
      <c r="S317" s="501"/>
      <c r="T317" s="549"/>
      <c r="U317" s="43"/>
      <c r="V317" s="501"/>
      <c r="W317" s="549"/>
      <c r="X317" s="43"/>
      <c r="Y317" s="327"/>
    </row>
    <row r="318" spans="1:25" s="613" customFormat="1" ht="12" customHeight="1" outlineLevel="1" x14ac:dyDescent="0.15">
      <c r="A318" s="1093"/>
      <c r="B318" s="631" t="s">
        <v>202</v>
      </c>
      <c r="C318" s="1181" t="s">
        <v>804</v>
      </c>
      <c r="D318" s="629">
        <f t="shared" ref="D318" si="335">SUM(H318,K318,N318,Q318,T318,W318)</f>
        <v>3000</v>
      </c>
      <c r="E318" s="648">
        <f t="shared" si="273"/>
        <v>0</v>
      </c>
      <c r="F318" s="627">
        <f t="shared" ref="F318" si="336">E318-D318</f>
        <v>-3000</v>
      </c>
      <c r="G318" s="1030"/>
      <c r="H318" s="1036"/>
      <c r="I318" s="1032">
        <f>G318-H318</f>
        <v>0</v>
      </c>
      <c r="J318" s="1030"/>
      <c r="K318" s="1036"/>
      <c r="L318" s="1032">
        <f>J318-K318</f>
        <v>0</v>
      </c>
      <c r="M318" s="1030"/>
      <c r="N318" s="1036"/>
      <c r="O318" s="1032">
        <f>M318-N318</f>
        <v>0</v>
      </c>
      <c r="P318" s="1030"/>
      <c r="Q318" s="1036"/>
      <c r="R318" s="1032">
        <f>P318-Q318</f>
        <v>0</v>
      </c>
      <c r="S318" s="624"/>
      <c r="T318" s="630">
        <v>3000</v>
      </c>
      <c r="U318" s="627">
        <f>S318-T318</f>
        <v>-3000</v>
      </c>
      <c r="V318" s="1030"/>
      <c r="W318" s="1036"/>
      <c r="X318" s="1032">
        <f>V318-W318</f>
        <v>0</v>
      </c>
      <c r="Y318" s="628"/>
    </row>
    <row r="319" spans="1:25" ht="5.25" customHeight="1" outlineLevel="1" x14ac:dyDescent="0.15">
      <c r="A319" s="1094"/>
      <c r="B319" s="87"/>
      <c r="C319" s="1189"/>
      <c r="D319" s="85"/>
      <c r="E319" s="160"/>
      <c r="F319" s="42"/>
      <c r="G319" s="502"/>
      <c r="H319" s="551"/>
      <c r="I319" s="42"/>
      <c r="J319" s="502"/>
      <c r="K319" s="551"/>
      <c r="L319" s="42"/>
      <c r="M319" s="502"/>
      <c r="N319" s="551"/>
      <c r="O319" s="42"/>
      <c r="P319" s="502"/>
      <c r="Q319" s="551"/>
      <c r="R319" s="42"/>
      <c r="S319" s="502"/>
      <c r="T319" s="551"/>
      <c r="U319" s="42"/>
      <c r="V319" s="502"/>
      <c r="W319" s="551"/>
      <c r="X319" s="42"/>
      <c r="Y319" s="327"/>
    </row>
    <row r="320" spans="1:25" ht="12" customHeight="1" outlineLevel="1" x14ac:dyDescent="0.15">
      <c r="A320" s="1340" t="s">
        <v>200</v>
      </c>
      <c r="B320" s="1341"/>
      <c r="C320" s="1179"/>
      <c r="D320" s="63">
        <f>SUM(D322)</f>
        <v>0</v>
      </c>
      <c r="E320" s="107">
        <f t="shared" si="273"/>
        <v>0</v>
      </c>
      <c r="F320" s="65">
        <f t="shared" ref="F320:V320" si="337">SUM(F322)</f>
        <v>0</v>
      </c>
      <c r="G320" s="66">
        <f t="shared" si="337"/>
        <v>0</v>
      </c>
      <c r="H320" s="75">
        <f>SUM(H322)</f>
        <v>0</v>
      </c>
      <c r="I320" s="65">
        <f>G320-H320</f>
        <v>0</v>
      </c>
      <c r="J320" s="66">
        <f t="shared" si="337"/>
        <v>0</v>
      </c>
      <c r="K320" s="75">
        <f>SUM(K322)</f>
        <v>0</v>
      </c>
      <c r="L320" s="65">
        <f>J320-K320</f>
        <v>0</v>
      </c>
      <c r="M320" s="66">
        <f t="shared" si="337"/>
        <v>0</v>
      </c>
      <c r="N320" s="75">
        <f>SUM(N322)</f>
        <v>0</v>
      </c>
      <c r="O320" s="65">
        <f>M320-N320</f>
        <v>0</v>
      </c>
      <c r="P320" s="66">
        <f t="shared" si="337"/>
        <v>0</v>
      </c>
      <c r="Q320" s="75">
        <f>SUM(Q322)</f>
        <v>0</v>
      </c>
      <c r="R320" s="65">
        <f>P320-Q320</f>
        <v>0</v>
      </c>
      <c r="S320" s="66">
        <f t="shared" si="337"/>
        <v>0</v>
      </c>
      <c r="T320" s="75">
        <f>SUM(T322)</f>
        <v>0</v>
      </c>
      <c r="U320" s="65">
        <f>S320-T320</f>
        <v>0</v>
      </c>
      <c r="V320" s="66">
        <f t="shared" si="337"/>
        <v>0</v>
      </c>
      <c r="W320" s="75">
        <f>SUM(W322)</f>
        <v>0</v>
      </c>
      <c r="X320" s="65">
        <f>V320-W320</f>
        <v>0</v>
      </c>
      <c r="Y320" s="327"/>
    </row>
    <row r="321" spans="1:25" ht="5.25" customHeight="1" outlineLevel="1" x14ac:dyDescent="0.15">
      <c r="A321" s="1097"/>
      <c r="B321" s="98"/>
      <c r="C321" s="1181"/>
      <c r="D321" s="99"/>
      <c r="E321" s="163"/>
      <c r="F321" s="41"/>
      <c r="G321" s="506"/>
      <c r="H321" s="554"/>
      <c r="I321" s="41"/>
      <c r="J321" s="506"/>
      <c r="K321" s="554"/>
      <c r="L321" s="41"/>
      <c r="M321" s="506"/>
      <c r="N321" s="554"/>
      <c r="O321" s="41"/>
      <c r="P321" s="506"/>
      <c r="Q321" s="554"/>
      <c r="R321" s="41"/>
      <c r="S321" s="506"/>
      <c r="T321" s="554"/>
      <c r="U321" s="41"/>
      <c r="V321" s="506"/>
      <c r="W321" s="554"/>
      <c r="X321" s="41"/>
      <c r="Y321" s="327"/>
    </row>
    <row r="322" spans="1:25" s="613" customFormat="1" ht="12" customHeight="1" outlineLevel="1" x14ac:dyDescent="0.15">
      <c r="A322" s="1098"/>
      <c r="B322" s="631" t="s">
        <v>203</v>
      </c>
      <c r="C322" s="1181" t="s">
        <v>804</v>
      </c>
      <c r="D322" s="632">
        <f t="shared" ref="D322" si="338">SUM(H322,K322,N322,Q322,T322,W322)</f>
        <v>0</v>
      </c>
      <c r="E322" s="648">
        <f t="shared" si="273"/>
        <v>0</v>
      </c>
      <c r="F322" s="778">
        <f t="shared" ref="F322" si="339">E322-D322</f>
        <v>0</v>
      </c>
      <c r="G322" s="1039"/>
      <c r="H322" s="1031"/>
      <c r="I322" s="1053">
        <f>G322-H322</f>
        <v>0</v>
      </c>
      <c r="J322" s="1039"/>
      <c r="K322" s="1031"/>
      <c r="L322" s="1053">
        <f>J322-K322</f>
        <v>0</v>
      </c>
      <c r="M322" s="1039"/>
      <c r="N322" s="1031"/>
      <c r="O322" s="1053">
        <f>M322-N322</f>
        <v>0</v>
      </c>
      <c r="P322" s="1039"/>
      <c r="Q322" s="1031"/>
      <c r="R322" s="1053">
        <f>P322-Q322</f>
        <v>0</v>
      </c>
      <c r="S322" s="651"/>
      <c r="T322" s="633"/>
      <c r="U322" s="778">
        <f>S322-T322</f>
        <v>0</v>
      </c>
      <c r="V322" s="1039"/>
      <c r="W322" s="1031"/>
      <c r="X322" s="1058">
        <f>V322-W322</f>
        <v>0</v>
      </c>
      <c r="Y322" s="628"/>
    </row>
    <row r="323" spans="1:25" ht="5.25" customHeight="1" outlineLevel="1" x14ac:dyDescent="0.15">
      <c r="A323" s="1103"/>
      <c r="B323" s="111"/>
      <c r="C323" s="1204"/>
      <c r="D323" s="28"/>
      <c r="E323" s="165"/>
      <c r="F323" s="112"/>
      <c r="G323" s="510"/>
      <c r="H323" s="558"/>
      <c r="I323" s="112"/>
      <c r="J323" s="510"/>
      <c r="K323" s="558"/>
      <c r="L323" s="112"/>
      <c r="M323" s="510"/>
      <c r="N323" s="558"/>
      <c r="O323" s="112"/>
      <c r="P323" s="510"/>
      <c r="Q323" s="558"/>
      <c r="R323" s="112"/>
      <c r="S323" s="510"/>
      <c r="T323" s="558"/>
      <c r="U323" s="112"/>
      <c r="V323" s="510"/>
      <c r="W323" s="558"/>
      <c r="X323" s="112"/>
      <c r="Y323" s="327"/>
    </row>
    <row r="324" spans="1:25" ht="12" customHeight="1" outlineLevel="1" x14ac:dyDescent="0.15">
      <c r="A324" s="1340" t="s">
        <v>4</v>
      </c>
      <c r="B324" s="1341"/>
      <c r="C324" s="1193"/>
      <c r="D324" s="94">
        <f>SUM(D326)</f>
        <v>500</v>
      </c>
      <c r="E324" s="107">
        <f t="shared" si="273"/>
        <v>0</v>
      </c>
      <c r="F324" s="95">
        <f t="shared" ref="F324:V324" si="340">SUM(F326)</f>
        <v>-500</v>
      </c>
      <c r="G324" s="505">
        <f t="shared" si="340"/>
        <v>0</v>
      </c>
      <c r="H324" s="97">
        <f>SUM(H326)</f>
        <v>0</v>
      </c>
      <c r="I324" s="95">
        <f>G324-H324</f>
        <v>0</v>
      </c>
      <c r="J324" s="505">
        <f t="shared" si="340"/>
        <v>0</v>
      </c>
      <c r="K324" s="97">
        <f>SUM(K326)</f>
        <v>0</v>
      </c>
      <c r="L324" s="95">
        <f>J324-K324</f>
        <v>0</v>
      </c>
      <c r="M324" s="505">
        <f t="shared" si="340"/>
        <v>0</v>
      </c>
      <c r="N324" s="97">
        <f>SUM(N326)</f>
        <v>0</v>
      </c>
      <c r="O324" s="95">
        <f>M324-N324</f>
        <v>0</v>
      </c>
      <c r="P324" s="505">
        <f t="shared" si="340"/>
        <v>0</v>
      </c>
      <c r="Q324" s="97">
        <f>SUM(Q326)</f>
        <v>0</v>
      </c>
      <c r="R324" s="95">
        <f>P324-Q324</f>
        <v>0</v>
      </c>
      <c r="S324" s="505">
        <f t="shared" si="340"/>
        <v>0</v>
      </c>
      <c r="T324" s="97">
        <f>SUM(T326)</f>
        <v>0</v>
      </c>
      <c r="U324" s="95">
        <f>S324-T324</f>
        <v>0</v>
      </c>
      <c r="V324" s="505">
        <f t="shared" si="340"/>
        <v>0</v>
      </c>
      <c r="W324" s="97">
        <f>SUM(W326)</f>
        <v>500</v>
      </c>
      <c r="X324" s="95">
        <f>V324-W324</f>
        <v>-500</v>
      </c>
      <c r="Y324" s="327"/>
    </row>
    <row r="325" spans="1:25" ht="5.25" customHeight="1" outlineLevel="1" x14ac:dyDescent="0.15">
      <c r="A325" s="1092"/>
      <c r="B325" s="86"/>
      <c r="C325" s="1187"/>
      <c r="D325" s="84"/>
      <c r="E325" s="159"/>
      <c r="F325" s="43"/>
      <c r="G325" s="501"/>
      <c r="H325" s="549"/>
      <c r="I325" s="43"/>
      <c r="J325" s="501"/>
      <c r="K325" s="549"/>
      <c r="L325" s="43"/>
      <c r="M325" s="501"/>
      <c r="N325" s="549"/>
      <c r="O325" s="43"/>
      <c r="P325" s="501"/>
      <c r="Q325" s="549"/>
      <c r="R325" s="43"/>
      <c r="S325" s="501"/>
      <c r="T325" s="549"/>
      <c r="U325" s="43"/>
      <c r="V325" s="501"/>
      <c r="W325" s="549"/>
      <c r="X325" s="43"/>
      <c r="Y325" s="327"/>
    </row>
    <row r="326" spans="1:25" s="642" customFormat="1" ht="12" customHeight="1" outlineLevel="1" x14ac:dyDescent="0.15">
      <c r="A326" s="1089">
        <v>61831</v>
      </c>
      <c r="B326" s="631" t="s">
        <v>167</v>
      </c>
      <c r="C326" s="1181" t="s">
        <v>804</v>
      </c>
      <c r="D326" s="632">
        <f t="shared" ref="D326" si="341">SUM(H326,K326,N326,Q326,T326,W326)</f>
        <v>500</v>
      </c>
      <c r="E326" s="648">
        <f t="shared" si="273"/>
        <v>0</v>
      </c>
      <c r="F326" s="627">
        <f t="shared" ref="F326" si="342">E326-D326</f>
        <v>-500</v>
      </c>
      <c r="G326" s="1030"/>
      <c r="H326" s="1031"/>
      <c r="I326" s="1032">
        <f>G326-H326</f>
        <v>0</v>
      </c>
      <c r="J326" s="1030"/>
      <c r="K326" s="1031"/>
      <c r="L326" s="1032">
        <f>J326-K326</f>
        <v>0</v>
      </c>
      <c r="M326" s="1030"/>
      <c r="N326" s="1031"/>
      <c r="O326" s="1032">
        <f>M326-N326</f>
        <v>0</v>
      </c>
      <c r="P326" s="1030"/>
      <c r="Q326" s="1031"/>
      <c r="R326" s="1032">
        <f>P326-Q326</f>
        <v>0</v>
      </c>
      <c r="S326" s="1030"/>
      <c r="T326" s="1031"/>
      <c r="U326" s="1032">
        <f>S326-T326</f>
        <v>0</v>
      </c>
      <c r="V326" s="624"/>
      <c r="W326" s="633">
        <v>500</v>
      </c>
      <c r="X326" s="627">
        <f>V326-W326</f>
        <v>-500</v>
      </c>
      <c r="Y326" s="641"/>
    </row>
    <row r="327" spans="1:25" ht="5.25" customHeight="1" outlineLevel="1" x14ac:dyDescent="0.15">
      <c r="A327" s="1099"/>
      <c r="B327" s="100"/>
      <c r="C327" s="1197"/>
      <c r="D327" s="101"/>
      <c r="E327" s="164"/>
      <c r="F327" s="102"/>
      <c r="G327" s="508"/>
      <c r="H327" s="555"/>
      <c r="I327" s="102"/>
      <c r="J327" s="508"/>
      <c r="K327" s="555"/>
      <c r="L327" s="102"/>
      <c r="M327" s="508"/>
      <c r="N327" s="555"/>
      <c r="O327" s="102"/>
      <c r="P327" s="508"/>
      <c r="Q327" s="555"/>
      <c r="R327" s="102"/>
      <c r="S327" s="508"/>
      <c r="T327" s="555"/>
      <c r="U327" s="102"/>
      <c r="V327" s="508"/>
      <c r="W327" s="555"/>
      <c r="X327" s="102"/>
      <c r="Y327" s="327"/>
    </row>
    <row r="328" spans="1:25" ht="15" customHeight="1" x14ac:dyDescent="0.15">
      <c r="A328" s="1363" t="s">
        <v>440</v>
      </c>
      <c r="B328" s="1364"/>
      <c r="C328" s="1209"/>
      <c r="D328" s="47">
        <f>SUM(D292+D299+D303+D308+D312+D316+D320+D324)</f>
        <v>14750</v>
      </c>
      <c r="E328" s="103">
        <f>SUM(E292,E299,E303,E308,E312,E316,E320,E324)</f>
        <v>0</v>
      </c>
      <c r="F328" s="104">
        <f>SUM(F292,F299,F303,F308,F312,F316,F320,F324)</f>
        <v>-14750</v>
      </c>
      <c r="G328" s="485">
        <f>SUM(G292,G299,G303,G308,G312,G316,G320,G324)</f>
        <v>0</v>
      </c>
      <c r="H328" s="106">
        <f>SUM(H292+H299+H303+H308+H312+H316+H320+H324)</f>
        <v>0</v>
      </c>
      <c r="I328" s="104">
        <f>G328-H328</f>
        <v>0</v>
      </c>
      <c r="J328" s="485">
        <f>SUM(J292,J299,J303,J308,J312,J316,J320,J324)</f>
        <v>0</v>
      </c>
      <c r="K328" s="106">
        <f>SUM(K292+K299+K303+K308+K312+K316+K320+K324)</f>
        <v>1000</v>
      </c>
      <c r="L328" s="104">
        <f>J328-K328</f>
        <v>-1000</v>
      </c>
      <c r="M328" s="485">
        <f>SUM(M292,M299,M303,M308,M312,M316,M320,M324)</f>
        <v>0</v>
      </c>
      <c r="N328" s="106">
        <f>SUM(N292+N299+N303+N308+N312+N316+N320+N324)</f>
        <v>3500</v>
      </c>
      <c r="O328" s="104">
        <f>M328-N328</f>
        <v>-3500</v>
      </c>
      <c r="P328" s="485">
        <f>SUM(P292,P299,P303,P308,P312,P316,P320,P324)</f>
        <v>0</v>
      </c>
      <c r="Q328" s="106">
        <f>SUM(Q292+Q299+Q303+Q308+Q312+Q316+Q320+Q324)</f>
        <v>2000</v>
      </c>
      <c r="R328" s="104">
        <f>P328-Q328</f>
        <v>-2000</v>
      </c>
      <c r="S328" s="485">
        <f>SUM(S292,S299,S303,S308,S312,S316,S320,S324)</f>
        <v>0</v>
      </c>
      <c r="T328" s="106">
        <f>SUM(T292+T299+T303+T308+T312+T316+T320+T324)</f>
        <v>7000</v>
      </c>
      <c r="U328" s="104">
        <f>S328-T328</f>
        <v>-7000</v>
      </c>
      <c r="V328" s="485">
        <f>SUM(V292,V299,V303,V308,V312,V316,V320,V324)</f>
        <v>0</v>
      </c>
      <c r="W328" s="106">
        <f>SUM(W292+W299+W303+W308+W312+W316+W320+W324)</f>
        <v>500</v>
      </c>
      <c r="X328" s="104">
        <f>V328-W328</f>
        <v>-500</v>
      </c>
      <c r="Y328" s="327"/>
    </row>
    <row r="329" spans="1:25" ht="28" customHeight="1" x14ac:dyDescent="0.15">
      <c r="A329" s="1332" t="s">
        <v>432</v>
      </c>
      <c r="B329" s="1354"/>
      <c r="C329" s="1178"/>
      <c r="D329" s="473"/>
      <c r="E329" s="141"/>
      <c r="F329" s="425"/>
      <c r="G329" s="488"/>
      <c r="H329" s="556"/>
      <c r="I329" s="425"/>
      <c r="J329" s="488"/>
      <c r="K329" s="556"/>
      <c r="L329" s="425"/>
      <c r="M329" s="488"/>
      <c r="N329" s="556"/>
      <c r="O329" s="425"/>
      <c r="P329" s="488"/>
      <c r="Q329" s="556"/>
      <c r="R329" s="425"/>
      <c r="S329" s="488"/>
      <c r="T329" s="556"/>
      <c r="U329" s="425"/>
      <c r="V329" s="488"/>
      <c r="W329" s="556"/>
      <c r="X329" s="425"/>
      <c r="Y329" s="327"/>
    </row>
    <row r="330" spans="1:25" ht="12" customHeight="1" outlineLevel="1" x14ac:dyDescent="0.15">
      <c r="A330" s="1361" t="s">
        <v>425</v>
      </c>
      <c r="B330" s="1362"/>
      <c r="C330" s="1179"/>
      <c r="D330" s="63">
        <f>SUM(D332)</f>
        <v>0</v>
      </c>
      <c r="E330" s="64">
        <f t="shared" si="273"/>
        <v>0</v>
      </c>
      <c r="F330" s="65">
        <f t="shared" ref="F330:V330" si="343">SUM(F332)</f>
        <v>0</v>
      </c>
      <c r="G330" s="66">
        <f t="shared" si="343"/>
        <v>0</v>
      </c>
      <c r="H330" s="75">
        <f>SUM(H332)</f>
        <v>0</v>
      </c>
      <c r="I330" s="65">
        <f>G330-H330</f>
        <v>0</v>
      </c>
      <c r="J330" s="66">
        <f t="shared" si="343"/>
        <v>0</v>
      </c>
      <c r="K330" s="75">
        <f>SUM(K332)</f>
        <v>0</v>
      </c>
      <c r="L330" s="65">
        <f>J330-K330</f>
        <v>0</v>
      </c>
      <c r="M330" s="66">
        <f t="shared" si="343"/>
        <v>0</v>
      </c>
      <c r="N330" s="75">
        <f>SUM(N332)</f>
        <v>0</v>
      </c>
      <c r="O330" s="65">
        <f>M330-N330</f>
        <v>0</v>
      </c>
      <c r="P330" s="66">
        <f t="shared" si="343"/>
        <v>0</v>
      </c>
      <c r="Q330" s="75">
        <f>SUM(Q332)</f>
        <v>0</v>
      </c>
      <c r="R330" s="65">
        <f>P330-Q330</f>
        <v>0</v>
      </c>
      <c r="S330" s="66">
        <f t="shared" si="343"/>
        <v>0</v>
      </c>
      <c r="T330" s="75">
        <f>SUM(T332)</f>
        <v>0</v>
      </c>
      <c r="U330" s="65">
        <f>S330-T330</f>
        <v>0</v>
      </c>
      <c r="V330" s="66">
        <f t="shared" si="343"/>
        <v>0</v>
      </c>
      <c r="W330" s="75">
        <f>SUM(W332)</f>
        <v>0</v>
      </c>
      <c r="X330" s="65">
        <f>V330-W330</f>
        <v>0</v>
      </c>
      <c r="Y330" s="327"/>
    </row>
    <row r="331" spans="1:25" ht="5.25" customHeight="1" outlineLevel="1" x14ac:dyDescent="0.15">
      <c r="A331" s="1094"/>
      <c r="B331" s="118"/>
      <c r="C331" s="1210"/>
      <c r="D331" s="85"/>
      <c r="E331" s="160"/>
      <c r="F331" s="42"/>
      <c r="G331" s="502"/>
      <c r="H331" s="551"/>
      <c r="I331" s="42"/>
      <c r="J331" s="502"/>
      <c r="K331" s="551"/>
      <c r="L331" s="42"/>
      <c r="M331" s="502"/>
      <c r="N331" s="551"/>
      <c r="O331" s="42"/>
      <c r="P331" s="502"/>
      <c r="Q331" s="551"/>
      <c r="R331" s="42"/>
      <c r="S331" s="502"/>
      <c r="T331" s="551"/>
      <c r="U331" s="42"/>
      <c r="V331" s="502"/>
      <c r="W331" s="551"/>
      <c r="X331" s="42"/>
      <c r="Y331" s="327"/>
    </row>
    <row r="332" spans="1:25" s="642" customFormat="1" outlineLevel="1" x14ac:dyDescent="0.15">
      <c r="A332" s="1086">
        <v>6252</v>
      </c>
      <c r="B332" s="625" t="s">
        <v>168</v>
      </c>
      <c r="C332" s="1181"/>
      <c r="D332" s="629">
        <f>H332</f>
        <v>0</v>
      </c>
      <c r="E332" s="626">
        <f t="shared" ref="E332:E399" si="344">SUM(G332,J332,M332,P332,S332,V332)</f>
        <v>0</v>
      </c>
      <c r="F332" s="627">
        <f t="shared" ref="F332" si="345">E332-D332</f>
        <v>0</v>
      </c>
      <c r="G332" s="624">
        <f>Balance!C53</f>
        <v>0</v>
      </c>
      <c r="H332" s="630"/>
      <c r="I332" s="627">
        <f>G332-H332</f>
        <v>0</v>
      </c>
      <c r="J332" s="624"/>
      <c r="K332" s="630"/>
      <c r="L332" s="627">
        <f>J332-K332</f>
        <v>0</v>
      </c>
      <c r="M332" s="624"/>
      <c r="N332" s="630"/>
      <c r="O332" s="627">
        <f>M332-N332</f>
        <v>0</v>
      </c>
      <c r="P332" s="624"/>
      <c r="Q332" s="630"/>
      <c r="R332" s="627">
        <f>P332-Q332</f>
        <v>0</v>
      </c>
      <c r="S332" s="624"/>
      <c r="T332" s="630"/>
      <c r="U332" s="627">
        <f>S332-T332</f>
        <v>0</v>
      </c>
      <c r="V332" s="624"/>
      <c r="W332" s="630"/>
      <c r="X332" s="627">
        <f>V332-W332</f>
        <v>0</v>
      </c>
      <c r="Y332" s="641"/>
    </row>
    <row r="333" spans="1:25" ht="5.25" customHeight="1" outlineLevel="1" x14ac:dyDescent="0.15">
      <c r="A333" s="1094"/>
      <c r="B333" s="118"/>
      <c r="C333" s="1210"/>
      <c r="D333" s="85"/>
      <c r="E333" s="160"/>
      <c r="F333" s="42"/>
      <c r="G333" s="502"/>
      <c r="H333" s="551"/>
      <c r="I333" s="42"/>
      <c r="J333" s="502"/>
      <c r="K333" s="551"/>
      <c r="L333" s="42"/>
      <c r="M333" s="502"/>
      <c r="N333" s="551"/>
      <c r="O333" s="42"/>
      <c r="P333" s="502"/>
      <c r="Q333" s="551"/>
      <c r="R333" s="42"/>
      <c r="S333" s="502"/>
      <c r="T333" s="551"/>
      <c r="U333" s="42"/>
      <c r="V333" s="502"/>
      <c r="W333" s="551"/>
      <c r="X333" s="42"/>
      <c r="Y333" s="327"/>
    </row>
    <row r="334" spans="1:25" ht="10" customHeight="1" outlineLevel="1" x14ac:dyDescent="0.15">
      <c r="A334" s="1340" t="s">
        <v>48</v>
      </c>
      <c r="B334" s="1341"/>
      <c r="C334" s="1179"/>
      <c r="D334" s="63">
        <f>SUM(D336:D342)</f>
        <v>68000</v>
      </c>
      <c r="E334" s="107">
        <f t="shared" si="344"/>
        <v>0</v>
      </c>
      <c r="F334" s="65">
        <f>SUM(F336:F342)</f>
        <v>-68000</v>
      </c>
      <c r="G334" s="66">
        <f>SUM(G336:G342)</f>
        <v>0</v>
      </c>
      <c r="H334" s="75">
        <f>SUM(H336:H342)</f>
        <v>40000</v>
      </c>
      <c r="I334" s="65">
        <f>G334-H334</f>
        <v>-40000</v>
      </c>
      <c r="J334" s="66">
        <f>SUM(J336:J342)</f>
        <v>0</v>
      </c>
      <c r="K334" s="75">
        <f>SUM(K336:K342)</f>
        <v>1500</v>
      </c>
      <c r="L334" s="65">
        <f>J334-K334</f>
        <v>-1500</v>
      </c>
      <c r="M334" s="66">
        <f>SUM(M336:M342)</f>
        <v>0</v>
      </c>
      <c r="N334" s="75">
        <f>SUM(N336:N342)</f>
        <v>10000</v>
      </c>
      <c r="O334" s="65">
        <f>M334-N334</f>
        <v>-10000</v>
      </c>
      <c r="P334" s="66">
        <f>SUM(P336:P342)</f>
        <v>0</v>
      </c>
      <c r="Q334" s="75">
        <f>SUM(Q336:Q342)</f>
        <v>1500</v>
      </c>
      <c r="R334" s="65">
        <f>P334-Q334</f>
        <v>-1500</v>
      </c>
      <c r="S334" s="66">
        <f>SUM(S336:S342)</f>
        <v>0</v>
      </c>
      <c r="T334" s="75">
        <f>SUM(T336:T342)</f>
        <v>12000</v>
      </c>
      <c r="U334" s="65">
        <f>S334-T334</f>
        <v>-12000</v>
      </c>
      <c r="V334" s="66">
        <f>SUM(V336:V342)</f>
        <v>0</v>
      </c>
      <c r="W334" s="75">
        <f>SUM(W336:W342)</f>
        <v>3000</v>
      </c>
      <c r="X334" s="65">
        <f>V334-W334</f>
        <v>-3000</v>
      </c>
      <c r="Y334" s="327"/>
    </row>
    <row r="335" spans="1:25" ht="5.25" customHeight="1" outlineLevel="1" x14ac:dyDescent="0.15">
      <c r="A335" s="1092"/>
      <c r="B335" s="116"/>
      <c r="C335" s="1207"/>
      <c r="D335" s="84"/>
      <c r="E335" s="159"/>
      <c r="F335" s="43"/>
      <c r="G335" s="501"/>
      <c r="H335" s="549"/>
      <c r="I335" s="43"/>
      <c r="J335" s="501"/>
      <c r="K335" s="549"/>
      <c r="L335" s="43"/>
      <c r="M335" s="501"/>
      <c r="N335" s="549"/>
      <c r="O335" s="43"/>
      <c r="P335" s="501"/>
      <c r="Q335" s="549"/>
      <c r="R335" s="43"/>
      <c r="S335" s="501"/>
      <c r="T335" s="549"/>
      <c r="U335" s="43"/>
      <c r="V335" s="501"/>
      <c r="W335" s="549"/>
      <c r="X335" s="43"/>
      <c r="Y335" s="327"/>
    </row>
    <row r="336" spans="1:25" s="642" customFormat="1" outlineLevel="1" x14ac:dyDescent="0.15">
      <c r="A336" s="1089">
        <v>6158</v>
      </c>
      <c r="B336" s="631" t="s">
        <v>169</v>
      </c>
      <c r="C336" s="1184" t="s">
        <v>805</v>
      </c>
      <c r="D336" s="632">
        <f t="shared" ref="D336:D342" si="346">SUM(H336,K336,N336,Q336,T336,W336)</f>
        <v>40000</v>
      </c>
      <c r="E336" s="626">
        <f t="shared" si="344"/>
        <v>0</v>
      </c>
      <c r="F336" s="627">
        <f t="shared" ref="F336:F342" si="347">E336-D336</f>
        <v>-40000</v>
      </c>
      <c r="G336" s="624">
        <f>Balance!C27</f>
        <v>0</v>
      </c>
      <c r="H336" s="633">
        <v>40000</v>
      </c>
      <c r="I336" s="627">
        <f t="shared" ref="I336:I342" si="348">G336-H336</f>
        <v>-40000</v>
      </c>
      <c r="J336" s="1030"/>
      <c r="K336" s="1031"/>
      <c r="L336" s="1032">
        <f t="shared" ref="L336:L342" si="349">J336-K336</f>
        <v>0</v>
      </c>
      <c r="M336" s="1030"/>
      <c r="N336" s="1031"/>
      <c r="O336" s="1032">
        <f t="shared" ref="O336:O342" si="350">M336-N336</f>
        <v>0</v>
      </c>
      <c r="P336" s="1030"/>
      <c r="Q336" s="1031"/>
      <c r="R336" s="1032">
        <f t="shared" ref="R336:R342" si="351">P336-Q336</f>
        <v>0</v>
      </c>
      <c r="S336" s="1030"/>
      <c r="T336" s="1031"/>
      <c r="U336" s="1032">
        <f t="shared" ref="U336:U342" si="352">S336-T336</f>
        <v>0</v>
      </c>
      <c r="V336" s="1030"/>
      <c r="W336" s="1031"/>
      <c r="X336" s="1032">
        <f t="shared" ref="X336:X342" si="353">V336-W336</f>
        <v>0</v>
      </c>
      <c r="Y336" s="641"/>
    </row>
    <row r="337" spans="1:25" s="613" customFormat="1" outlineLevel="1" x14ac:dyDescent="0.15">
      <c r="A337" s="1089">
        <v>61581</v>
      </c>
      <c r="B337" s="631" t="s">
        <v>174</v>
      </c>
      <c r="C337" s="1181" t="s">
        <v>806</v>
      </c>
      <c r="D337" s="629">
        <f t="shared" si="346"/>
        <v>3000</v>
      </c>
      <c r="E337" s="626">
        <f>SUM(G337,J337,M337,P337,S337,V337)</f>
        <v>0</v>
      </c>
      <c r="F337" s="627">
        <f>E337-D337</f>
        <v>-3000</v>
      </c>
      <c r="G337" s="1030"/>
      <c r="H337" s="1036"/>
      <c r="I337" s="1032">
        <f>G337-H337</f>
        <v>0</v>
      </c>
      <c r="J337" s="1030"/>
      <c r="K337" s="1036"/>
      <c r="L337" s="1032">
        <f>J337-K337</f>
        <v>0</v>
      </c>
      <c r="M337" s="1030"/>
      <c r="N337" s="1036"/>
      <c r="O337" s="1032">
        <f>M337-N337</f>
        <v>0</v>
      </c>
      <c r="P337" s="1030"/>
      <c r="Q337" s="1036"/>
      <c r="R337" s="1032">
        <f>P337-Q337</f>
        <v>0</v>
      </c>
      <c r="S337" s="1030"/>
      <c r="T337" s="1036"/>
      <c r="U337" s="1032">
        <f>S337-T337</f>
        <v>0</v>
      </c>
      <c r="V337" s="624">
        <f>Balance!C28</f>
        <v>0</v>
      </c>
      <c r="W337" s="630">
        <v>3000</v>
      </c>
      <c r="X337" s="627">
        <f>V337-W337</f>
        <v>-3000</v>
      </c>
      <c r="Y337" s="628"/>
    </row>
    <row r="338" spans="1:25" s="613" customFormat="1" outlineLevel="1" x14ac:dyDescent="0.15">
      <c r="A338" s="1089">
        <v>615821</v>
      </c>
      <c r="B338" s="631" t="s">
        <v>172</v>
      </c>
      <c r="C338" s="1181" t="s">
        <v>806</v>
      </c>
      <c r="D338" s="629">
        <f t="shared" si="346"/>
        <v>10000</v>
      </c>
      <c r="E338" s="626">
        <f>SUM(G338,J338,M338,P338,S338,V338)</f>
        <v>0</v>
      </c>
      <c r="F338" s="627">
        <f>E338-D338</f>
        <v>-10000</v>
      </c>
      <c r="G338" s="1030"/>
      <c r="H338" s="1036"/>
      <c r="I338" s="1032">
        <f>G338-H338</f>
        <v>0</v>
      </c>
      <c r="J338" s="1030"/>
      <c r="K338" s="1036"/>
      <c r="L338" s="1032">
        <f>J338-K338</f>
        <v>0</v>
      </c>
      <c r="M338" s="1030"/>
      <c r="N338" s="1036"/>
      <c r="O338" s="1032">
        <f>M338-N338</f>
        <v>0</v>
      </c>
      <c r="P338" s="1030"/>
      <c r="Q338" s="1036"/>
      <c r="R338" s="1032">
        <f>P338-Q338</f>
        <v>0</v>
      </c>
      <c r="S338" s="624">
        <f>Balance!C29</f>
        <v>0</v>
      </c>
      <c r="T338" s="630">
        <v>10000</v>
      </c>
      <c r="U338" s="627">
        <f>S338-T338</f>
        <v>-10000</v>
      </c>
      <c r="V338" s="1030"/>
      <c r="W338" s="1036"/>
      <c r="X338" s="1032">
        <f>V338-W338</f>
        <v>0</v>
      </c>
      <c r="Y338" s="628"/>
    </row>
    <row r="339" spans="1:25" s="613" customFormat="1" outlineLevel="1" x14ac:dyDescent="0.15">
      <c r="A339" s="1089">
        <v>615822</v>
      </c>
      <c r="B339" s="631" t="s">
        <v>173</v>
      </c>
      <c r="C339" s="1181" t="s">
        <v>806</v>
      </c>
      <c r="D339" s="629">
        <f t="shared" si="346"/>
        <v>2000</v>
      </c>
      <c r="E339" s="626">
        <f>SUM(G339,J339,M339,P339,S339,V339)</f>
        <v>0</v>
      </c>
      <c r="F339" s="627">
        <f>E339-D339</f>
        <v>-2000</v>
      </c>
      <c r="G339" s="1030"/>
      <c r="H339" s="1036"/>
      <c r="I339" s="1032">
        <f>G339-H339</f>
        <v>0</v>
      </c>
      <c r="J339" s="1030"/>
      <c r="K339" s="1036"/>
      <c r="L339" s="1032">
        <f>J339-K339</f>
        <v>0</v>
      </c>
      <c r="M339" s="1030"/>
      <c r="N339" s="1036"/>
      <c r="O339" s="1032">
        <f>M339-N339</f>
        <v>0</v>
      </c>
      <c r="P339" s="1030"/>
      <c r="Q339" s="1036"/>
      <c r="R339" s="1032">
        <f>P339-Q339</f>
        <v>0</v>
      </c>
      <c r="S339" s="624"/>
      <c r="T339" s="630">
        <v>2000</v>
      </c>
      <c r="U339" s="627">
        <f>S339-T339</f>
        <v>-2000</v>
      </c>
      <c r="V339" s="1030"/>
      <c r="W339" s="1036"/>
      <c r="X339" s="1032">
        <f>V339-W339</f>
        <v>0</v>
      </c>
      <c r="Y339" s="628"/>
    </row>
    <row r="340" spans="1:25" s="642" customFormat="1" outlineLevel="1" x14ac:dyDescent="0.15">
      <c r="A340" s="1089">
        <v>61583</v>
      </c>
      <c r="B340" s="631" t="s">
        <v>170</v>
      </c>
      <c r="C340" s="1181" t="s">
        <v>806</v>
      </c>
      <c r="D340" s="632">
        <f t="shared" si="346"/>
        <v>1500</v>
      </c>
      <c r="E340" s="626">
        <f t="shared" si="344"/>
        <v>0</v>
      </c>
      <c r="F340" s="627">
        <f t="shared" si="347"/>
        <v>-1500</v>
      </c>
      <c r="G340" s="1030"/>
      <c r="H340" s="1031"/>
      <c r="I340" s="1032">
        <f t="shared" si="348"/>
        <v>0</v>
      </c>
      <c r="J340" s="624"/>
      <c r="K340" s="633">
        <v>1500</v>
      </c>
      <c r="L340" s="627">
        <f t="shared" si="349"/>
        <v>-1500</v>
      </c>
      <c r="M340" s="1030"/>
      <c r="N340" s="1031"/>
      <c r="O340" s="1032">
        <f t="shared" si="350"/>
        <v>0</v>
      </c>
      <c r="P340" s="1030"/>
      <c r="Q340" s="1031"/>
      <c r="R340" s="1032">
        <f t="shared" si="351"/>
        <v>0</v>
      </c>
      <c r="S340" s="1030"/>
      <c r="T340" s="1031"/>
      <c r="U340" s="1032">
        <f t="shared" si="352"/>
        <v>0</v>
      </c>
      <c r="V340" s="1030"/>
      <c r="W340" s="1031"/>
      <c r="X340" s="1032">
        <f t="shared" si="353"/>
        <v>0</v>
      </c>
      <c r="Y340" s="641"/>
    </row>
    <row r="341" spans="1:25" s="613" customFormat="1" outlineLevel="1" x14ac:dyDescent="0.15">
      <c r="A341" s="1089">
        <v>61584</v>
      </c>
      <c r="B341" s="631" t="s">
        <v>171</v>
      </c>
      <c r="C341" s="1181" t="s">
        <v>806</v>
      </c>
      <c r="D341" s="632">
        <f t="shared" si="346"/>
        <v>10000</v>
      </c>
      <c r="E341" s="626">
        <f t="shared" si="344"/>
        <v>0</v>
      </c>
      <c r="F341" s="848">
        <f t="shared" si="347"/>
        <v>-10000</v>
      </c>
      <c r="G341" s="1030"/>
      <c r="H341" s="1031"/>
      <c r="I341" s="1032">
        <f t="shared" si="348"/>
        <v>0</v>
      </c>
      <c r="J341" s="1030"/>
      <c r="K341" s="1031"/>
      <c r="L341" s="1032">
        <f t="shared" si="349"/>
        <v>0</v>
      </c>
      <c r="M341" s="624"/>
      <c r="N341" s="633">
        <v>10000</v>
      </c>
      <c r="O341" s="627">
        <f t="shared" si="350"/>
        <v>-10000</v>
      </c>
      <c r="P341" s="624"/>
      <c r="Q341" s="633"/>
      <c r="R341" s="627">
        <f t="shared" si="351"/>
        <v>0</v>
      </c>
      <c r="S341" s="1030"/>
      <c r="T341" s="1031"/>
      <c r="U341" s="1032">
        <f t="shared" si="352"/>
        <v>0</v>
      </c>
      <c r="V341" s="1030"/>
      <c r="W341" s="1031"/>
      <c r="X341" s="1032">
        <f t="shared" si="353"/>
        <v>0</v>
      </c>
      <c r="Y341" s="628"/>
    </row>
    <row r="342" spans="1:25" s="613" customFormat="1" outlineLevel="1" x14ac:dyDescent="0.15">
      <c r="A342" s="1089">
        <v>615852</v>
      </c>
      <c r="B342" s="631" t="s">
        <v>49</v>
      </c>
      <c r="C342" s="1181" t="s">
        <v>806</v>
      </c>
      <c r="D342" s="629">
        <f t="shared" si="346"/>
        <v>1500</v>
      </c>
      <c r="E342" s="626">
        <f t="shared" si="344"/>
        <v>0</v>
      </c>
      <c r="F342" s="627">
        <f t="shared" si="347"/>
        <v>-1500</v>
      </c>
      <c r="G342" s="1030"/>
      <c r="H342" s="1036"/>
      <c r="I342" s="1032">
        <f t="shared" si="348"/>
        <v>0</v>
      </c>
      <c r="J342" s="1030"/>
      <c r="K342" s="1036"/>
      <c r="L342" s="1032">
        <f t="shared" si="349"/>
        <v>0</v>
      </c>
      <c r="M342" s="1030"/>
      <c r="N342" s="1036"/>
      <c r="O342" s="1032">
        <f t="shared" si="350"/>
        <v>0</v>
      </c>
      <c r="P342" s="624"/>
      <c r="Q342" s="630">
        <v>1500</v>
      </c>
      <c r="R342" s="627">
        <f t="shared" si="351"/>
        <v>-1500</v>
      </c>
      <c r="S342" s="1030"/>
      <c r="T342" s="1036"/>
      <c r="U342" s="1032">
        <f t="shared" si="352"/>
        <v>0</v>
      </c>
      <c r="V342" s="1030"/>
      <c r="W342" s="1036"/>
      <c r="X342" s="1032">
        <f t="shared" si="353"/>
        <v>0</v>
      </c>
      <c r="Y342" s="628"/>
    </row>
    <row r="343" spans="1:25" ht="5.25" customHeight="1" outlineLevel="1" x14ac:dyDescent="0.15">
      <c r="A343" s="1092"/>
      <c r="B343" s="116"/>
      <c r="C343" s="1210"/>
      <c r="D343" s="85"/>
      <c r="E343" s="159"/>
      <c r="F343" s="43"/>
      <c r="G343" s="501"/>
      <c r="H343" s="551"/>
      <c r="I343" s="43"/>
      <c r="J343" s="501"/>
      <c r="K343" s="551"/>
      <c r="L343" s="43"/>
      <c r="M343" s="501"/>
      <c r="N343" s="551"/>
      <c r="O343" s="43"/>
      <c r="P343" s="501"/>
      <c r="Q343" s="551"/>
      <c r="R343" s="43"/>
      <c r="S343" s="501"/>
      <c r="T343" s="551"/>
      <c r="U343" s="43"/>
      <c r="V343" s="501"/>
      <c r="W343" s="551"/>
      <c r="X343" s="43"/>
      <c r="Y343" s="327"/>
    </row>
    <row r="344" spans="1:25" ht="12.75" customHeight="1" outlineLevel="1" x14ac:dyDescent="0.15">
      <c r="A344" s="1340" t="s">
        <v>50</v>
      </c>
      <c r="B344" s="1341"/>
      <c r="C344" s="1179"/>
      <c r="D344" s="63">
        <f>SUM(D346:D348)</f>
        <v>5000</v>
      </c>
      <c r="E344" s="107">
        <f t="shared" si="344"/>
        <v>0</v>
      </c>
      <c r="F344" s="95">
        <f>SUM(F346:F348)</f>
        <v>-5000</v>
      </c>
      <c r="G344" s="505">
        <f t="shared" ref="G344:V344" si="354">SUM(G346:G348)</f>
        <v>0</v>
      </c>
      <c r="H344" s="75">
        <f>SUM(H346:H348)</f>
        <v>1500</v>
      </c>
      <c r="I344" s="95">
        <f>G344-H344</f>
        <v>-1500</v>
      </c>
      <c r="J344" s="505">
        <f t="shared" si="354"/>
        <v>0</v>
      </c>
      <c r="K344" s="75">
        <f>SUM(K346:K348)</f>
        <v>0</v>
      </c>
      <c r="L344" s="95">
        <f>J344-K344</f>
        <v>0</v>
      </c>
      <c r="M344" s="505">
        <f t="shared" si="354"/>
        <v>0</v>
      </c>
      <c r="N344" s="75">
        <f>SUM(N346:N348)</f>
        <v>0</v>
      </c>
      <c r="O344" s="95">
        <f>M344-N344</f>
        <v>0</v>
      </c>
      <c r="P344" s="505">
        <f t="shared" si="354"/>
        <v>0</v>
      </c>
      <c r="Q344" s="75">
        <f>SUM(Q346:Q348)</f>
        <v>0</v>
      </c>
      <c r="R344" s="95">
        <f>P344-Q344</f>
        <v>0</v>
      </c>
      <c r="S344" s="505">
        <f t="shared" si="354"/>
        <v>0</v>
      </c>
      <c r="T344" s="75">
        <f>SUM(T346:T348)</f>
        <v>3500</v>
      </c>
      <c r="U344" s="95">
        <f>S344-T344</f>
        <v>-3500</v>
      </c>
      <c r="V344" s="505">
        <f t="shared" si="354"/>
        <v>0</v>
      </c>
      <c r="W344" s="75">
        <f>SUM(W346:W348)</f>
        <v>0</v>
      </c>
      <c r="X344" s="95">
        <f>V344-W344</f>
        <v>0</v>
      </c>
      <c r="Y344" s="327"/>
    </row>
    <row r="345" spans="1:25" ht="5.25" customHeight="1" outlineLevel="1" x14ac:dyDescent="0.15">
      <c r="A345" s="1092"/>
      <c r="B345" s="116"/>
      <c r="C345" s="1207"/>
      <c r="D345" s="84"/>
      <c r="E345" s="159"/>
      <c r="F345" s="43"/>
      <c r="G345" s="501"/>
      <c r="H345" s="549"/>
      <c r="I345" s="43"/>
      <c r="J345" s="501"/>
      <c r="K345" s="549"/>
      <c r="L345" s="43"/>
      <c r="M345" s="501"/>
      <c r="N345" s="549"/>
      <c r="O345" s="43"/>
      <c r="P345" s="501"/>
      <c r="Q345" s="549"/>
      <c r="R345" s="43"/>
      <c r="S345" s="501"/>
      <c r="T345" s="549"/>
      <c r="U345" s="43"/>
      <c r="V345" s="501"/>
      <c r="W345" s="549"/>
      <c r="X345" s="43"/>
      <c r="Y345" s="327"/>
    </row>
    <row r="346" spans="1:25" s="613" customFormat="1" outlineLevel="1" x14ac:dyDescent="0.15">
      <c r="A346" s="1089">
        <v>6157</v>
      </c>
      <c r="B346" s="631" t="s">
        <v>175</v>
      </c>
      <c r="C346" s="1184" t="s">
        <v>807</v>
      </c>
      <c r="D346" s="629">
        <f t="shared" ref="D346:D348" si="355">SUM(H346,K346,N346,Q346,T346,W346)</f>
        <v>1500</v>
      </c>
      <c r="E346" s="626">
        <f t="shared" si="344"/>
        <v>0</v>
      </c>
      <c r="F346" s="627">
        <f t="shared" ref="F346:F348" si="356">E346-D346</f>
        <v>-1500</v>
      </c>
      <c r="G346" s="624"/>
      <c r="H346" s="630">
        <v>1500</v>
      </c>
      <c r="I346" s="627">
        <f t="shared" ref="I346:I348" si="357">G346-H346</f>
        <v>-1500</v>
      </c>
      <c r="J346" s="1030"/>
      <c r="K346" s="1036"/>
      <c r="L346" s="1032">
        <f t="shared" ref="L346:L348" si="358">J346-K346</f>
        <v>0</v>
      </c>
      <c r="M346" s="1030"/>
      <c r="N346" s="1036"/>
      <c r="O346" s="1032">
        <f t="shared" ref="O346:O348" si="359">M346-N346</f>
        <v>0</v>
      </c>
      <c r="P346" s="1030"/>
      <c r="Q346" s="1036"/>
      <c r="R346" s="1032">
        <f t="shared" ref="R346:R348" si="360">P346-Q346</f>
        <v>0</v>
      </c>
      <c r="S346" s="1030"/>
      <c r="T346" s="1036"/>
      <c r="U346" s="1032">
        <f t="shared" ref="U346:U348" si="361">S346-T346</f>
        <v>0</v>
      </c>
      <c r="V346" s="1030"/>
      <c r="W346" s="1036"/>
      <c r="X346" s="1032">
        <f t="shared" ref="X346:X348" si="362">V346-W346</f>
        <v>0</v>
      </c>
      <c r="Y346" s="628"/>
    </row>
    <row r="347" spans="1:25" s="613" customFormat="1" outlineLevel="1" x14ac:dyDescent="0.15">
      <c r="A347" s="1089">
        <v>615721</v>
      </c>
      <c r="B347" s="631" t="s">
        <v>176</v>
      </c>
      <c r="C347" s="1181" t="s">
        <v>806</v>
      </c>
      <c r="D347" s="629">
        <f t="shared" si="355"/>
        <v>2500</v>
      </c>
      <c r="E347" s="626">
        <f t="shared" si="344"/>
        <v>0</v>
      </c>
      <c r="F347" s="848">
        <f t="shared" si="356"/>
        <v>-2500</v>
      </c>
      <c r="G347" s="1030"/>
      <c r="H347" s="1036"/>
      <c r="I347" s="1032">
        <f t="shared" si="357"/>
        <v>0</v>
      </c>
      <c r="J347" s="1030"/>
      <c r="K347" s="1036"/>
      <c r="L347" s="1032">
        <f t="shared" si="358"/>
        <v>0</v>
      </c>
      <c r="M347" s="1030"/>
      <c r="N347" s="1036"/>
      <c r="O347" s="1032">
        <f t="shared" si="359"/>
        <v>0</v>
      </c>
      <c r="P347" s="1030"/>
      <c r="Q347" s="1036"/>
      <c r="R347" s="1032">
        <f t="shared" si="360"/>
        <v>0</v>
      </c>
      <c r="S347" s="624"/>
      <c r="T347" s="630">
        <v>2500</v>
      </c>
      <c r="U347" s="627">
        <f t="shared" si="361"/>
        <v>-2500</v>
      </c>
      <c r="V347" s="1030"/>
      <c r="W347" s="1036"/>
      <c r="X347" s="1032">
        <f t="shared" si="362"/>
        <v>0</v>
      </c>
      <c r="Y347" s="628"/>
    </row>
    <row r="348" spans="1:25" s="613" customFormat="1" outlineLevel="1" x14ac:dyDescent="0.15">
      <c r="A348" s="1089">
        <v>615722</v>
      </c>
      <c r="B348" s="631" t="s">
        <v>177</v>
      </c>
      <c r="C348" s="1181" t="s">
        <v>806</v>
      </c>
      <c r="D348" s="629">
        <f t="shared" si="355"/>
        <v>1000</v>
      </c>
      <c r="E348" s="626">
        <f t="shared" si="344"/>
        <v>0</v>
      </c>
      <c r="F348" s="848">
        <f t="shared" si="356"/>
        <v>-1000</v>
      </c>
      <c r="G348" s="1030"/>
      <c r="H348" s="1036"/>
      <c r="I348" s="1032">
        <f t="shared" si="357"/>
        <v>0</v>
      </c>
      <c r="J348" s="1030"/>
      <c r="K348" s="1036"/>
      <c r="L348" s="1032">
        <f t="shared" si="358"/>
        <v>0</v>
      </c>
      <c r="M348" s="1030"/>
      <c r="N348" s="1036"/>
      <c r="O348" s="1032">
        <f t="shared" si="359"/>
        <v>0</v>
      </c>
      <c r="P348" s="1030"/>
      <c r="Q348" s="1036"/>
      <c r="R348" s="1032">
        <f t="shared" si="360"/>
        <v>0</v>
      </c>
      <c r="S348" s="624"/>
      <c r="T348" s="630">
        <v>1000</v>
      </c>
      <c r="U348" s="627">
        <f t="shared" si="361"/>
        <v>-1000</v>
      </c>
      <c r="V348" s="1030"/>
      <c r="W348" s="1036"/>
      <c r="X348" s="1032">
        <f t="shared" si="362"/>
        <v>0</v>
      </c>
      <c r="Y348" s="628"/>
    </row>
    <row r="349" spans="1:25" ht="5.25" customHeight="1" outlineLevel="1" x14ac:dyDescent="0.15">
      <c r="A349" s="1094"/>
      <c r="B349" s="118"/>
      <c r="C349" s="1210"/>
      <c r="D349" s="85"/>
      <c r="E349" s="160"/>
      <c r="F349" s="42"/>
      <c r="G349" s="502"/>
      <c r="H349" s="551"/>
      <c r="I349" s="42"/>
      <c r="J349" s="502"/>
      <c r="K349" s="551"/>
      <c r="L349" s="42"/>
      <c r="M349" s="502"/>
      <c r="N349" s="551"/>
      <c r="O349" s="42"/>
      <c r="P349" s="502"/>
      <c r="Q349" s="551"/>
      <c r="R349" s="42"/>
      <c r="S349" s="502"/>
      <c r="T349" s="551"/>
      <c r="U349" s="42"/>
      <c r="V349" s="502"/>
      <c r="W349" s="551"/>
      <c r="X349" s="42"/>
      <c r="Y349" s="327"/>
    </row>
    <row r="350" spans="1:25" ht="12" customHeight="1" outlineLevel="1" x14ac:dyDescent="0.15">
      <c r="A350" s="1340" t="s">
        <v>51</v>
      </c>
      <c r="B350" s="1341"/>
      <c r="C350" s="1179"/>
      <c r="D350" s="63">
        <f>SUM(D352:D353)</f>
        <v>0</v>
      </c>
      <c r="E350" s="107">
        <f t="shared" si="344"/>
        <v>0</v>
      </c>
      <c r="F350" s="65">
        <f>SUM(F352:F355)</f>
        <v>0</v>
      </c>
      <c r="G350" s="66">
        <f>SUM(G352:G355)</f>
        <v>0</v>
      </c>
      <c r="H350" s="75">
        <f>SUM(H352)</f>
        <v>0</v>
      </c>
      <c r="I350" s="65">
        <f>G350-H350</f>
        <v>0</v>
      </c>
      <c r="J350" s="66">
        <f>SUM(J352:J355)</f>
        <v>0</v>
      </c>
      <c r="K350" s="75">
        <f>SUM(K352)</f>
        <v>0</v>
      </c>
      <c r="L350" s="65">
        <f>J350-K350</f>
        <v>0</v>
      </c>
      <c r="M350" s="66">
        <f>SUM(M352:M355)</f>
        <v>0</v>
      </c>
      <c r="N350" s="75">
        <f>SUM(N352)</f>
        <v>0</v>
      </c>
      <c r="O350" s="65">
        <f>M350-N350</f>
        <v>0</v>
      </c>
      <c r="P350" s="66">
        <f>SUM(P352:P355)</f>
        <v>0</v>
      </c>
      <c r="Q350" s="75">
        <f>SUM(Q352)</f>
        <v>0</v>
      </c>
      <c r="R350" s="65">
        <f>P350-Q350</f>
        <v>0</v>
      </c>
      <c r="S350" s="66">
        <f>SUM(S352:S355)</f>
        <v>0</v>
      </c>
      <c r="T350" s="75">
        <f>SUM(T352)</f>
        <v>0</v>
      </c>
      <c r="U350" s="65">
        <f>S350-T350</f>
        <v>0</v>
      </c>
      <c r="V350" s="66">
        <f>SUM(V352:V355)</f>
        <v>0</v>
      </c>
      <c r="W350" s="75">
        <f>SUM(W352)</f>
        <v>0</v>
      </c>
      <c r="X350" s="65">
        <f>V350-W350</f>
        <v>0</v>
      </c>
      <c r="Y350" s="327"/>
    </row>
    <row r="351" spans="1:25" ht="5.25" customHeight="1" outlineLevel="1" x14ac:dyDescent="0.15">
      <c r="A351" s="1092"/>
      <c r="B351" s="116"/>
      <c r="C351" s="1207"/>
      <c r="D351" s="84"/>
      <c r="E351" s="159"/>
      <c r="F351" s="43"/>
      <c r="G351" s="501"/>
      <c r="H351" s="549"/>
      <c r="I351" s="43"/>
      <c r="J351" s="501"/>
      <c r="K351" s="549"/>
      <c r="L351" s="43"/>
      <c r="M351" s="501"/>
      <c r="N351" s="549"/>
      <c r="O351" s="43"/>
      <c r="P351" s="501"/>
      <c r="Q351" s="549"/>
      <c r="R351" s="43"/>
      <c r="S351" s="501"/>
      <c r="T351" s="549"/>
      <c r="U351" s="43"/>
      <c r="V351" s="501"/>
      <c r="W351" s="549"/>
      <c r="X351" s="43"/>
      <c r="Y351" s="327"/>
    </row>
    <row r="352" spans="1:25" s="613" customFormat="1" outlineLevel="1" x14ac:dyDescent="0.15">
      <c r="A352" s="1096">
        <v>61561</v>
      </c>
      <c r="B352" s="649" t="s">
        <v>537</v>
      </c>
      <c r="C352" s="1192" t="s">
        <v>808</v>
      </c>
      <c r="D352" s="650">
        <f t="shared" ref="D352:D355" si="363">SUM(H352,K352,N352,Q352,T352,W352)</f>
        <v>0</v>
      </c>
      <c r="E352" s="648">
        <f t="shared" si="344"/>
        <v>0</v>
      </c>
      <c r="F352" s="627">
        <f t="shared" ref="F352" si="364">E352-D352</f>
        <v>0</v>
      </c>
      <c r="G352" s="1030"/>
      <c r="H352" s="1040"/>
      <c r="I352" s="1032">
        <f t="shared" ref="I352" si="365">G352-H352</f>
        <v>0</v>
      </c>
      <c r="J352" s="1030"/>
      <c r="K352" s="1040"/>
      <c r="L352" s="1032">
        <f t="shared" ref="L352" si="366">J352-K352</f>
        <v>0</v>
      </c>
      <c r="M352" s="1030"/>
      <c r="N352" s="1040"/>
      <c r="O352" s="1032">
        <f t="shared" ref="O352" si="367">M352-N352</f>
        <v>0</v>
      </c>
      <c r="P352" s="1030"/>
      <c r="Q352" s="1040"/>
      <c r="R352" s="1032">
        <f t="shared" ref="R352" si="368">P352-Q352</f>
        <v>0</v>
      </c>
      <c r="S352" s="1030"/>
      <c r="T352" s="1040"/>
      <c r="U352" s="1032">
        <f t="shared" ref="U352" si="369">S352-T352</f>
        <v>0</v>
      </c>
      <c r="V352" s="624">
        <f>Balance!C24</f>
        <v>0</v>
      </c>
      <c r="W352" s="652"/>
      <c r="X352" s="627">
        <f t="shared" ref="X352" si="370">V352-W352</f>
        <v>0</v>
      </c>
      <c r="Y352" s="628"/>
    </row>
    <row r="353" spans="1:25" s="613" customFormat="1" outlineLevel="1" x14ac:dyDescent="0.15">
      <c r="A353" s="1096">
        <v>61563</v>
      </c>
      <c r="B353" s="649" t="s">
        <v>539</v>
      </c>
      <c r="C353" s="1192"/>
      <c r="D353" s="650">
        <f t="shared" si="363"/>
        <v>0</v>
      </c>
      <c r="E353" s="648">
        <f t="shared" ref="E353:E355" si="371">SUM(G353,J353,M353,P353,S353,V353)</f>
        <v>0</v>
      </c>
      <c r="F353" s="627">
        <f t="shared" ref="F353:F355" si="372">E353-D353</f>
        <v>0</v>
      </c>
      <c r="G353" s="1030"/>
      <c r="H353" s="1040"/>
      <c r="I353" s="1032">
        <f t="shared" ref="I353:I355" si="373">G353-H353</f>
        <v>0</v>
      </c>
      <c r="J353" s="624">
        <f>Balance!C25</f>
        <v>0</v>
      </c>
      <c r="K353" s="652"/>
      <c r="L353" s="627">
        <f t="shared" ref="L353:L355" si="374">J353-K353</f>
        <v>0</v>
      </c>
      <c r="M353" s="624"/>
      <c r="N353" s="652"/>
      <c r="O353" s="627">
        <f t="shared" ref="O353:O355" si="375">M353-N353</f>
        <v>0</v>
      </c>
      <c r="P353" s="1030"/>
      <c r="Q353" s="1040"/>
      <c r="R353" s="1032">
        <f t="shared" ref="R353:R355" si="376">P353-Q353</f>
        <v>0</v>
      </c>
      <c r="S353" s="1030"/>
      <c r="T353" s="1040"/>
      <c r="U353" s="1032">
        <f t="shared" ref="U353:U355" si="377">S353-T353</f>
        <v>0</v>
      </c>
      <c r="V353" s="1030"/>
      <c r="W353" s="1040"/>
      <c r="X353" s="1032">
        <f t="shared" ref="X353:X355" si="378">V353-W353</f>
        <v>0</v>
      </c>
      <c r="Y353" s="628"/>
    </row>
    <row r="354" spans="1:25" s="613" customFormat="1" outlineLevel="1" x14ac:dyDescent="0.15">
      <c r="A354" s="1096"/>
      <c r="B354" s="649" t="s">
        <v>656</v>
      </c>
      <c r="C354" s="1192"/>
      <c r="D354" s="650">
        <f t="shared" si="363"/>
        <v>0</v>
      </c>
      <c r="E354" s="648">
        <f t="shared" ref="E354" si="379">SUM(G354,J354,M354,P354,S354,V354)</f>
        <v>0</v>
      </c>
      <c r="F354" s="627">
        <f t="shared" ref="F354" si="380">E354-D354</f>
        <v>0</v>
      </c>
      <c r="G354" s="1030"/>
      <c r="H354" s="1040"/>
      <c r="I354" s="1032">
        <f t="shared" ref="I354" si="381">G354-H354</f>
        <v>0</v>
      </c>
      <c r="J354" s="624"/>
      <c r="K354" s="652"/>
      <c r="L354" s="627">
        <f t="shared" ref="L354" si="382">J354-K354</f>
        <v>0</v>
      </c>
      <c r="M354" s="1030"/>
      <c r="N354" s="1040"/>
      <c r="O354" s="1032">
        <f t="shared" ref="O354" si="383">M354-N354</f>
        <v>0</v>
      </c>
      <c r="P354" s="1030"/>
      <c r="Q354" s="1040"/>
      <c r="R354" s="1032">
        <f t="shared" ref="R354" si="384">P354-Q354</f>
        <v>0</v>
      </c>
      <c r="S354" s="624"/>
      <c r="T354" s="652"/>
      <c r="U354" s="627">
        <f t="shared" ref="U354" si="385">S354-T354</f>
        <v>0</v>
      </c>
      <c r="V354" s="1030"/>
      <c r="W354" s="1040"/>
      <c r="X354" s="1032">
        <f t="shared" ref="X354" si="386">V354-W354</f>
        <v>0</v>
      </c>
      <c r="Y354" s="628"/>
    </row>
    <row r="355" spans="1:25" s="613" customFormat="1" outlineLevel="1" x14ac:dyDescent="0.15">
      <c r="A355" s="1096">
        <v>61569</v>
      </c>
      <c r="B355" s="649" t="s">
        <v>541</v>
      </c>
      <c r="C355" s="1192"/>
      <c r="D355" s="650">
        <f t="shared" si="363"/>
        <v>0</v>
      </c>
      <c r="E355" s="648">
        <f t="shared" si="371"/>
        <v>0</v>
      </c>
      <c r="F355" s="627">
        <f t="shared" si="372"/>
        <v>0</v>
      </c>
      <c r="G355" s="624">
        <f>Balance!C26</f>
        <v>0</v>
      </c>
      <c r="H355" s="652"/>
      <c r="I355" s="627">
        <f t="shared" si="373"/>
        <v>0</v>
      </c>
      <c r="J355" s="1030"/>
      <c r="K355" s="1040"/>
      <c r="L355" s="1032">
        <f t="shared" si="374"/>
        <v>0</v>
      </c>
      <c r="M355" s="1030"/>
      <c r="N355" s="1040"/>
      <c r="O355" s="1032">
        <f t="shared" si="375"/>
        <v>0</v>
      </c>
      <c r="P355" s="624"/>
      <c r="Q355" s="652"/>
      <c r="R355" s="627">
        <f t="shared" si="376"/>
        <v>0</v>
      </c>
      <c r="S355" s="624"/>
      <c r="T355" s="652"/>
      <c r="U355" s="627">
        <f t="shared" si="377"/>
        <v>0</v>
      </c>
      <c r="V355" s="1030"/>
      <c r="W355" s="1040"/>
      <c r="X355" s="1032">
        <f t="shared" si="378"/>
        <v>0</v>
      </c>
      <c r="Y355" s="628"/>
    </row>
    <row r="356" spans="1:25" ht="5.25" customHeight="1" outlineLevel="1" x14ac:dyDescent="0.15">
      <c r="A356" s="1099"/>
      <c r="B356" s="100"/>
      <c r="C356" s="1197"/>
      <c r="D356" s="101"/>
      <c r="E356" s="164"/>
      <c r="F356" s="102"/>
      <c r="G356" s="508"/>
      <c r="H356" s="555"/>
      <c r="I356" s="102"/>
      <c r="J356" s="508"/>
      <c r="K356" s="555"/>
      <c r="L356" s="102"/>
      <c r="M356" s="508"/>
      <c r="N356" s="555"/>
      <c r="O356" s="102"/>
      <c r="P356" s="508"/>
      <c r="Q356" s="555"/>
      <c r="R356" s="102"/>
      <c r="S356" s="508"/>
      <c r="T356" s="555"/>
      <c r="U356" s="102"/>
      <c r="V356" s="508"/>
      <c r="W356" s="555"/>
      <c r="X356" s="102"/>
      <c r="Y356" s="327"/>
    </row>
    <row r="357" spans="1:25" ht="15" customHeight="1" x14ac:dyDescent="0.15">
      <c r="A357" s="1365" t="s">
        <v>439</v>
      </c>
      <c r="B357" s="1366"/>
      <c r="C357" s="1206"/>
      <c r="D357" s="47">
        <f>SUM(D330+D334+D344+D350)</f>
        <v>73000</v>
      </c>
      <c r="E357" s="103">
        <f>SUM(E330,E334,E344,E350)</f>
        <v>0</v>
      </c>
      <c r="F357" s="104">
        <f>SUM(F330,F334,F344,F350)</f>
        <v>-73000</v>
      </c>
      <c r="G357" s="485">
        <f>SUM(G330,G334,G344,G350)</f>
        <v>0</v>
      </c>
      <c r="H357" s="106">
        <f>SUM(H330+H334+H344+H350)</f>
        <v>41500</v>
      </c>
      <c r="I357" s="104">
        <f>G357-H357</f>
        <v>-41500</v>
      </c>
      <c r="J357" s="485">
        <f>SUM(J330,J334,J344,J350)</f>
        <v>0</v>
      </c>
      <c r="K357" s="106">
        <f>SUM(K330+K334+K344+K350)</f>
        <v>1500</v>
      </c>
      <c r="L357" s="104">
        <f>J357-K357</f>
        <v>-1500</v>
      </c>
      <c r="M357" s="485">
        <f>SUM(M330,M334,M344,M350)</f>
        <v>0</v>
      </c>
      <c r="N357" s="106">
        <f>SUM(N330+N334+N344+N350)</f>
        <v>10000</v>
      </c>
      <c r="O357" s="104">
        <f>M357-N357</f>
        <v>-10000</v>
      </c>
      <c r="P357" s="485">
        <f>SUM(P330,P334,P344,P350)</f>
        <v>0</v>
      </c>
      <c r="Q357" s="106">
        <f>SUM(Q330+Q334+Q344+Q350)</f>
        <v>1500</v>
      </c>
      <c r="R357" s="104">
        <f>P357-Q357</f>
        <v>-1500</v>
      </c>
      <c r="S357" s="485">
        <f>SUM(S330,S334,S344,S350)</f>
        <v>0</v>
      </c>
      <c r="T357" s="106">
        <f>SUM(T330+T334+T344+T350)</f>
        <v>15500</v>
      </c>
      <c r="U357" s="104">
        <f>S357-T357</f>
        <v>-15500</v>
      </c>
      <c r="V357" s="485">
        <f>SUM(V330,V334,V344,V350)</f>
        <v>0</v>
      </c>
      <c r="W357" s="106">
        <f>SUM(W330+W334+W344+W350)</f>
        <v>3000</v>
      </c>
      <c r="X357" s="104">
        <f>V357-W357</f>
        <v>-3000</v>
      </c>
      <c r="Y357" s="327"/>
    </row>
    <row r="358" spans="1:25" s="29" customFormat="1" ht="28" customHeight="1" x14ac:dyDescent="0.2">
      <c r="A358" s="1332" t="s">
        <v>433</v>
      </c>
      <c r="B358" s="1354"/>
      <c r="C358" s="1178"/>
      <c r="D358" s="473"/>
      <c r="E358" s="141"/>
      <c r="F358" s="425"/>
      <c r="G358" s="488"/>
      <c r="H358" s="556"/>
      <c r="I358" s="425"/>
      <c r="J358" s="488"/>
      <c r="K358" s="556"/>
      <c r="L358" s="425"/>
      <c r="M358" s="488"/>
      <c r="N358" s="556"/>
      <c r="O358" s="425"/>
      <c r="P358" s="488"/>
      <c r="Q358" s="556"/>
      <c r="R358" s="425"/>
      <c r="S358" s="488"/>
      <c r="T358" s="556"/>
      <c r="U358" s="425"/>
      <c r="V358" s="488"/>
      <c r="W358" s="556"/>
      <c r="X358" s="425"/>
      <c r="Y358" s="331"/>
    </row>
    <row r="359" spans="1:25" ht="12" customHeight="1" outlineLevel="1" x14ac:dyDescent="0.15">
      <c r="A359" s="1361" t="s">
        <v>52</v>
      </c>
      <c r="B359" s="1362"/>
      <c r="C359" s="1179"/>
      <c r="D359" s="63">
        <f>SUM(D361)</f>
        <v>0</v>
      </c>
      <c r="E359" s="64">
        <f t="shared" si="344"/>
        <v>0</v>
      </c>
      <c r="F359" s="65">
        <f t="shared" ref="F359:V359" si="387">SUM(F361)</f>
        <v>0</v>
      </c>
      <c r="G359" s="66">
        <f t="shared" si="387"/>
        <v>0</v>
      </c>
      <c r="H359" s="75">
        <f>SUM(H361)</f>
        <v>0</v>
      </c>
      <c r="I359" s="65">
        <f>G359-H359</f>
        <v>0</v>
      </c>
      <c r="J359" s="66">
        <f t="shared" si="387"/>
        <v>0</v>
      </c>
      <c r="K359" s="75">
        <f>SUM(K361)</f>
        <v>0</v>
      </c>
      <c r="L359" s="65">
        <f>J359-K359</f>
        <v>0</v>
      </c>
      <c r="M359" s="66">
        <f t="shared" si="387"/>
        <v>0</v>
      </c>
      <c r="N359" s="75">
        <f>SUM(N361)</f>
        <v>0</v>
      </c>
      <c r="O359" s="65">
        <f>M359-N359</f>
        <v>0</v>
      </c>
      <c r="P359" s="66">
        <f t="shared" si="387"/>
        <v>0</v>
      </c>
      <c r="Q359" s="75">
        <f>SUM(Q361)</f>
        <v>0</v>
      </c>
      <c r="R359" s="65">
        <f>P359-Q359</f>
        <v>0</v>
      </c>
      <c r="S359" s="66">
        <f t="shared" si="387"/>
        <v>0</v>
      </c>
      <c r="T359" s="75">
        <f>SUM(T361)</f>
        <v>0</v>
      </c>
      <c r="U359" s="65">
        <f>S359-T359</f>
        <v>0</v>
      </c>
      <c r="V359" s="66">
        <f t="shared" si="387"/>
        <v>0</v>
      </c>
      <c r="W359" s="75">
        <f>SUM(W361)</f>
        <v>0</v>
      </c>
      <c r="X359" s="65">
        <f>V359-W359</f>
        <v>0</v>
      </c>
      <c r="Y359" s="327"/>
    </row>
    <row r="360" spans="1:25" ht="5.25" customHeight="1" outlineLevel="1" x14ac:dyDescent="0.15">
      <c r="A360" s="1106"/>
      <c r="B360" s="119"/>
      <c r="C360" s="1211"/>
      <c r="D360" s="85"/>
      <c r="E360" s="160"/>
      <c r="F360" s="42"/>
      <c r="G360" s="502"/>
      <c r="H360" s="551"/>
      <c r="I360" s="42"/>
      <c r="J360" s="502"/>
      <c r="K360" s="551"/>
      <c r="L360" s="42"/>
      <c r="M360" s="502"/>
      <c r="N360" s="551"/>
      <c r="O360" s="42"/>
      <c r="P360" s="502"/>
      <c r="Q360" s="551"/>
      <c r="R360" s="42"/>
      <c r="S360" s="502"/>
      <c r="T360" s="551"/>
      <c r="U360" s="42"/>
      <c r="V360" s="502"/>
      <c r="W360" s="551"/>
      <c r="X360" s="42"/>
      <c r="Y360" s="327"/>
    </row>
    <row r="361" spans="1:25" s="613" customFormat="1" ht="12" customHeight="1" outlineLevel="1" x14ac:dyDescent="0.15">
      <c r="A361" s="1107">
        <v>615</v>
      </c>
      <c r="B361" s="832" t="s">
        <v>481</v>
      </c>
      <c r="C361" s="848" t="s">
        <v>831</v>
      </c>
      <c r="D361" s="629">
        <f t="shared" ref="D361" si="388">SUM(H361,K361,N361,Q361,T361,W361)</f>
        <v>0</v>
      </c>
      <c r="E361" s="626">
        <f t="shared" si="344"/>
        <v>0</v>
      </c>
      <c r="F361" s="627">
        <f t="shared" ref="F361" si="389">E361-D361</f>
        <v>0</v>
      </c>
      <c r="G361" s="624"/>
      <c r="H361" s="630"/>
      <c r="I361" s="627">
        <f>G361-H361</f>
        <v>0</v>
      </c>
      <c r="J361" s="624"/>
      <c r="K361" s="630"/>
      <c r="L361" s="627">
        <f>J361-K361</f>
        <v>0</v>
      </c>
      <c r="M361" s="624"/>
      <c r="N361" s="630"/>
      <c r="O361" s="627">
        <f>M361-N361</f>
        <v>0</v>
      </c>
      <c r="P361" s="624"/>
      <c r="Q361" s="630"/>
      <c r="R361" s="627">
        <f>P361-Q361</f>
        <v>0</v>
      </c>
      <c r="S361" s="624"/>
      <c r="T361" s="630"/>
      <c r="U361" s="627">
        <f>S361-T361</f>
        <v>0</v>
      </c>
      <c r="V361" s="624"/>
      <c r="W361" s="630"/>
      <c r="X361" s="627">
        <f>V361-W361</f>
        <v>0</v>
      </c>
      <c r="Y361" s="628"/>
    </row>
    <row r="362" spans="1:25" ht="5.25" customHeight="1" outlineLevel="1" x14ac:dyDescent="0.15">
      <c r="A362" s="1106"/>
      <c r="B362" s="119"/>
      <c r="C362" s="1211"/>
      <c r="D362" s="85"/>
      <c r="E362" s="160"/>
      <c r="F362" s="71"/>
      <c r="G362" s="502"/>
      <c r="H362" s="551"/>
      <c r="I362" s="71"/>
      <c r="J362" s="502"/>
      <c r="K362" s="551"/>
      <c r="L362" s="71"/>
      <c r="M362" s="502"/>
      <c r="N362" s="551"/>
      <c r="O362" s="71"/>
      <c r="P362" s="502"/>
      <c r="Q362" s="551"/>
      <c r="R362" s="71"/>
      <c r="S362" s="502"/>
      <c r="T362" s="551"/>
      <c r="U362" s="71"/>
      <c r="V362" s="502"/>
      <c r="W362" s="551"/>
      <c r="X362" s="71"/>
      <c r="Y362" s="327"/>
    </row>
    <row r="363" spans="1:25" ht="12" customHeight="1" outlineLevel="1" x14ac:dyDescent="0.15">
      <c r="A363" s="1340" t="s">
        <v>23</v>
      </c>
      <c r="B363" s="1341"/>
      <c r="C363" s="1179"/>
      <c r="D363" s="63">
        <f>SUM(D365)</f>
        <v>1000</v>
      </c>
      <c r="E363" s="107">
        <f t="shared" si="344"/>
        <v>0</v>
      </c>
      <c r="F363" s="65">
        <f t="shared" ref="F363:S363" si="390">SUM(F365)</f>
        <v>-1000</v>
      </c>
      <c r="G363" s="66">
        <f t="shared" si="390"/>
        <v>0</v>
      </c>
      <c r="H363" s="75">
        <f>SUM(H365)</f>
        <v>0</v>
      </c>
      <c r="I363" s="65">
        <f>G363-H363</f>
        <v>0</v>
      </c>
      <c r="J363" s="66">
        <f t="shared" si="390"/>
        <v>0</v>
      </c>
      <c r="K363" s="75">
        <f>SUM(K365)</f>
        <v>0</v>
      </c>
      <c r="L363" s="65">
        <f>J363-K363</f>
        <v>0</v>
      </c>
      <c r="M363" s="66">
        <f t="shared" si="390"/>
        <v>0</v>
      </c>
      <c r="N363" s="75">
        <f>SUM(N365)</f>
        <v>1000</v>
      </c>
      <c r="O363" s="65">
        <f>M363-N363</f>
        <v>-1000</v>
      </c>
      <c r="P363" s="66">
        <f t="shared" si="390"/>
        <v>0</v>
      </c>
      <c r="Q363" s="75">
        <f>SUM(Q365)</f>
        <v>0</v>
      </c>
      <c r="R363" s="65">
        <f>P363-Q363</f>
        <v>0</v>
      </c>
      <c r="S363" s="66">
        <f t="shared" si="390"/>
        <v>0</v>
      </c>
      <c r="T363" s="75">
        <f>SUM(T365)</f>
        <v>0</v>
      </c>
      <c r="U363" s="65">
        <f>S363-T363</f>
        <v>0</v>
      </c>
      <c r="V363" s="66">
        <f>SUM(V365)</f>
        <v>0</v>
      </c>
      <c r="W363" s="75">
        <f>SUM(W365)</f>
        <v>0</v>
      </c>
      <c r="X363" s="65">
        <f>V363-W363</f>
        <v>0</v>
      </c>
      <c r="Y363" s="327"/>
    </row>
    <row r="364" spans="1:25" ht="5.25" customHeight="1" outlineLevel="1" x14ac:dyDescent="0.15">
      <c r="A364" s="1092"/>
      <c r="B364" s="86"/>
      <c r="C364" s="1187"/>
      <c r="D364" s="84"/>
      <c r="E364" s="159"/>
      <c r="F364" s="43"/>
      <c r="G364" s="501"/>
      <c r="H364" s="549"/>
      <c r="I364" s="43"/>
      <c r="J364" s="501"/>
      <c r="K364" s="549"/>
      <c r="L364" s="43"/>
      <c r="M364" s="501"/>
      <c r="N364" s="549"/>
      <c r="O364" s="43"/>
      <c r="P364" s="501"/>
      <c r="Q364" s="549"/>
      <c r="R364" s="43"/>
      <c r="S364" s="501"/>
      <c r="T364" s="549"/>
      <c r="U364" s="43"/>
      <c r="V364" s="501"/>
      <c r="W364" s="549"/>
      <c r="X364" s="43"/>
      <c r="Y364" s="327"/>
    </row>
    <row r="365" spans="1:25" s="613" customFormat="1" ht="12" customHeight="1" outlineLevel="1" x14ac:dyDescent="0.15">
      <c r="A365" s="1089">
        <v>61549</v>
      </c>
      <c r="B365" s="631" t="s">
        <v>178</v>
      </c>
      <c r="C365" s="1184" t="s">
        <v>832</v>
      </c>
      <c r="D365" s="632">
        <f t="shared" ref="D365" si="391">SUM(H365,K365,N365,Q365,T365,W365)</f>
        <v>1000</v>
      </c>
      <c r="E365" s="626">
        <f>SUM(G365,J365,M365,P365,S365,V365)</f>
        <v>0</v>
      </c>
      <c r="F365" s="627">
        <f t="shared" ref="F365" si="392">E365-D365</f>
        <v>-1000</v>
      </c>
      <c r="G365" s="1030"/>
      <c r="H365" s="1031"/>
      <c r="I365" s="1032">
        <f>G365-H365</f>
        <v>0</v>
      </c>
      <c r="J365" s="1030"/>
      <c r="K365" s="1031"/>
      <c r="L365" s="1032">
        <f>J365-K365</f>
        <v>0</v>
      </c>
      <c r="M365" s="624">
        <f>Balance!C21</f>
        <v>0</v>
      </c>
      <c r="N365" s="633">
        <v>1000</v>
      </c>
      <c r="O365" s="627">
        <f>M365-N365</f>
        <v>-1000</v>
      </c>
      <c r="P365" s="1030"/>
      <c r="Q365" s="1031"/>
      <c r="R365" s="1032">
        <f>P365-Q365</f>
        <v>0</v>
      </c>
      <c r="S365" s="1030"/>
      <c r="T365" s="1031"/>
      <c r="U365" s="1032">
        <f>S365-T365</f>
        <v>0</v>
      </c>
      <c r="V365" s="1030"/>
      <c r="W365" s="1031"/>
      <c r="X365" s="1032">
        <f>V365-W365</f>
        <v>0</v>
      </c>
      <c r="Y365" s="628"/>
    </row>
    <row r="366" spans="1:25" ht="4" customHeight="1" outlineLevel="1" x14ac:dyDescent="0.15">
      <c r="A366" s="1108"/>
      <c r="B366" s="70"/>
      <c r="C366" s="1182"/>
      <c r="D366" s="79"/>
      <c r="E366" s="170"/>
      <c r="F366" s="71"/>
      <c r="G366" s="497"/>
      <c r="H366" s="550"/>
      <c r="I366" s="71"/>
      <c r="J366" s="497"/>
      <c r="K366" s="550"/>
      <c r="L366" s="71"/>
      <c r="M366" s="497"/>
      <c r="N366" s="550"/>
      <c r="O366" s="71"/>
      <c r="P366" s="497"/>
      <c r="Q366" s="550"/>
      <c r="R366" s="71"/>
      <c r="S366" s="497"/>
      <c r="T366" s="550"/>
      <c r="U366" s="71"/>
      <c r="V366" s="497"/>
      <c r="W366" s="550"/>
      <c r="X366" s="71"/>
      <c r="Y366" s="327"/>
    </row>
    <row r="367" spans="1:25" ht="12" customHeight="1" outlineLevel="1" x14ac:dyDescent="0.15">
      <c r="A367" s="1340" t="s">
        <v>30</v>
      </c>
      <c r="B367" s="1341"/>
      <c r="C367" s="1179"/>
      <c r="D367" s="63">
        <f>SUM(D369)</f>
        <v>0</v>
      </c>
      <c r="E367" s="107">
        <f t="shared" si="344"/>
        <v>0</v>
      </c>
      <c r="F367" s="65">
        <f t="shared" ref="F367:V367" si="393">SUM(F369)</f>
        <v>0</v>
      </c>
      <c r="G367" s="66">
        <f t="shared" si="393"/>
        <v>0</v>
      </c>
      <c r="H367" s="75">
        <f>SUM(H369)</f>
        <v>0</v>
      </c>
      <c r="I367" s="65">
        <f>G367-H367</f>
        <v>0</v>
      </c>
      <c r="J367" s="66">
        <f t="shared" si="393"/>
        <v>0</v>
      </c>
      <c r="K367" s="75">
        <f>SUM(K369)</f>
        <v>0</v>
      </c>
      <c r="L367" s="65">
        <f>J367-K367</f>
        <v>0</v>
      </c>
      <c r="M367" s="66">
        <f t="shared" si="393"/>
        <v>0</v>
      </c>
      <c r="N367" s="75">
        <f>SUM(N369)</f>
        <v>0</v>
      </c>
      <c r="O367" s="65">
        <f>M367-N367</f>
        <v>0</v>
      </c>
      <c r="P367" s="66">
        <f t="shared" si="393"/>
        <v>0</v>
      </c>
      <c r="Q367" s="75">
        <f>SUM(Q369)</f>
        <v>0</v>
      </c>
      <c r="R367" s="65">
        <f>P367-Q367</f>
        <v>0</v>
      </c>
      <c r="S367" s="66">
        <f t="shared" si="393"/>
        <v>0</v>
      </c>
      <c r="T367" s="75">
        <f>SUM(T369)</f>
        <v>0</v>
      </c>
      <c r="U367" s="65">
        <f>S367-T367</f>
        <v>0</v>
      </c>
      <c r="V367" s="66">
        <f t="shared" si="393"/>
        <v>0</v>
      </c>
      <c r="W367" s="75">
        <f>SUM(W369)</f>
        <v>0</v>
      </c>
      <c r="X367" s="65">
        <f>V367-W367</f>
        <v>0</v>
      </c>
      <c r="Y367" s="327"/>
    </row>
    <row r="368" spans="1:25" ht="5.25" customHeight="1" outlineLevel="1" x14ac:dyDescent="0.15">
      <c r="A368" s="1088"/>
      <c r="B368" s="36"/>
      <c r="C368" s="1212"/>
      <c r="D368" s="77"/>
      <c r="E368" s="158"/>
      <c r="F368" s="78"/>
      <c r="G368" s="137"/>
      <c r="H368" s="546"/>
      <c r="I368" s="78"/>
      <c r="J368" s="137"/>
      <c r="K368" s="546"/>
      <c r="L368" s="78"/>
      <c r="M368" s="137"/>
      <c r="N368" s="546"/>
      <c r="O368" s="78"/>
      <c r="P368" s="137"/>
      <c r="Q368" s="546"/>
      <c r="R368" s="78"/>
      <c r="S368" s="137"/>
      <c r="T368" s="546"/>
      <c r="U368" s="78"/>
      <c r="V368" s="137"/>
      <c r="W368" s="546"/>
      <c r="X368" s="78"/>
      <c r="Y368" s="327"/>
    </row>
    <row r="369" spans="1:25" s="642" customFormat="1" ht="12.75" customHeight="1" outlineLevel="1" x14ac:dyDescent="0.15">
      <c r="A369" s="1089">
        <v>6153</v>
      </c>
      <c r="B369" s="631" t="s">
        <v>179</v>
      </c>
      <c r="C369" s="1184" t="s">
        <v>834</v>
      </c>
      <c r="D369" s="632">
        <f t="shared" ref="D369" si="394">SUM(H369,K369,N369,Q369,T369,W369)</f>
        <v>0</v>
      </c>
      <c r="E369" s="648">
        <f t="shared" si="344"/>
        <v>0</v>
      </c>
      <c r="F369" s="627">
        <f t="shared" ref="F369" si="395">E369-D369</f>
        <v>0</v>
      </c>
      <c r="G369" s="1030"/>
      <c r="H369" s="1031"/>
      <c r="I369" s="1032">
        <f>G369-H369</f>
        <v>0</v>
      </c>
      <c r="J369" s="624"/>
      <c r="K369" s="633"/>
      <c r="L369" s="627">
        <f>J369-K369</f>
        <v>0</v>
      </c>
      <c r="M369" s="1030"/>
      <c r="N369" s="1031"/>
      <c r="O369" s="1032">
        <f>M369-N369</f>
        <v>0</v>
      </c>
      <c r="P369" s="1030"/>
      <c r="Q369" s="1031"/>
      <c r="R369" s="1032">
        <f>P369-Q369</f>
        <v>0</v>
      </c>
      <c r="S369" s="1030"/>
      <c r="T369" s="1031"/>
      <c r="U369" s="1032">
        <f>S369-T369</f>
        <v>0</v>
      </c>
      <c r="V369" s="1030"/>
      <c r="W369" s="1031"/>
      <c r="X369" s="1032">
        <f>V369-W369</f>
        <v>0</v>
      </c>
      <c r="Y369" s="641"/>
    </row>
    <row r="370" spans="1:25" ht="5.25" customHeight="1" outlineLevel="1" x14ac:dyDescent="0.15">
      <c r="A370" s="1094"/>
      <c r="B370" s="118"/>
      <c r="C370" s="1210"/>
      <c r="D370" s="85"/>
      <c r="E370" s="160"/>
      <c r="F370" s="42"/>
      <c r="G370" s="502"/>
      <c r="H370" s="551"/>
      <c r="I370" s="42"/>
      <c r="J370" s="502"/>
      <c r="K370" s="551"/>
      <c r="L370" s="42"/>
      <c r="M370" s="502"/>
      <c r="N370" s="551"/>
      <c r="O370" s="42"/>
      <c r="P370" s="502"/>
      <c r="Q370" s="551"/>
      <c r="R370" s="42"/>
      <c r="S370" s="502"/>
      <c r="T370" s="551"/>
      <c r="U370" s="42"/>
      <c r="V370" s="502"/>
      <c r="W370" s="551"/>
      <c r="X370" s="42"/>
      <c r="Y370" s="327"/>
    </row>
    <row r="371" spans="1:25" ht="12" customHeight="1" outlineLevel="1" x14ac:dyDescent="0.15">
      <c r="A371" s="1340" t="s">
        <v>53</v>
      </c>
      <c r="B371" s="1341"/>
      <c r="C371" s="1179"/>
      <c r="D371" s="63">
        <f>SUM(D373)</f>
        <v>15000</v>
      </c>
      <c r="E371" s="107">
        <f t="shared" si="344"/>
        <v>0</v>
      </c>
      <c r="F371" s="65">
        <f t="shared" ref="F371:V371" si="396">SUM(F373)</f>
        <v>-15000</v>
      </c>
      <c r="G371" s="66">
        <f t="shared" si="396"/>
        <v>0</v>
      </c>
      <c r="H371" s="75">
        <f>SUM(H373)</f>
        <v>0</v>
      </c>
      <c r="I371" s="65">
        <f>G371-H371</f>
        <v>0</v>
      </c>
      <c r="J371" s="66">
        <f t="shared" si="396"/>
        <v>0</v>
      </c>
      <c r="K371" s="75">
        <f>SUM(K373)</f>
        <v>0</v>
      </c>
      <c r="L371" s="65">
        <f>J371-K371</f>
        <v>0</v>
      </c>
      <c r="M371" s="66">
        <f t="shared" si="396"/>
        <v>0</v>
      </c>
      <c r="N371" s="75">
        <f>SUM(N373)</f>
        <v>0</v>
      </c>
      <c r="O371" s="65">
        <f>M371-N371</f>
        <v>0</v>
      </c>
      <c r="P371" s="66">
        <f t="shared" si="396"/>
        <v>0</v>
      </c>
      <c r="Q371" s="75">
        <f>SUM(Q373)</f>
        <v>0</v>
      </c>
      <c r="R371" s="65">
        <f>P371-Q371</f>
        <v>0</v>
      </c>
      <c r="S371" s="66">
        <f t="shared" si="396"/>
        <v>0</v>
      </c>
      <c r="T371" s="75">
        <f>SUM(T373)</f>
        <v>15000</v>
      </c>
      <c r="U371" s="65">
        <f>S371-T371</f>
        <v>-15000</v>
      </c>
      <c r="V371" s="66">
        <f t="shared" si="396"/>
        <v>0</v>
      </c>
      <c r="W371" s="75">
        <f>SUM(W373)</f>
        <v>0</v>
      </c>
      <c r="X371" s="65">
        <f>V371-W371</f>
        <v>0</v>
      </c>
      <c r="Y371" s="327"/>
    </row>
    <row r="372" spans="1:25" ht="5.25" customHeight="1" outlineLevel="1" x14ac:dyDescent="0.15">
      <c r="A372" s="1088"/>
      <c r="B372" s="36"/>
      <c r="C372" s="1212"/>
      <c r="D372" s="77"/>
      <c r="E372" s="158"/>
      <c r="F372" s="78"/>
      <c r="G372" s="137"/>
      <c r="H372" s="546"/>
      <c r="I372" s="78"/>
      <c r="J372" s="137"/>
      <c r="K372" s="546"/>
      <c r="L372" s="78"/>
      <c r="M372" s="137"/>
      <c r="N372" s="546"/>
      <c r="O372" s="78"/>
      <c r="P372" s="137"/>
      <c r="Q372" s="546"/>
      <c r="R372" s="78"/>
      <c r="S372" s="137"/>
      <c r="T372" s="546"/>
      <c r="U372" s="78"/>
      <c r="V372" s="137"/>
      <c r="W372" s="546"/>
      <c r="X372" s="78"/>
      <c r="Y372" s="327"/>
    </row>
    <row r="373" spans="1:25" s="642" customFormat="1" ht="12.75" customHeight="1" outlineLevel="1" x14ac:dyDescent="0.15">
      <c r="A373" s="1089">
        <v>61521</v>
      </c>
      <c r="B373" s="631" t="s">
        <v>180</v>
      </c>
      <c r="C373" s="1184" t="s">
        <v>835</v>
      </c>
      <c r="D373" s="632">
        <f t="shared" ref="D373" si="397">SUM(H373,K373,N373,Q373,T373,W373)</f>
        <v>15000</v>
      </c>
      <c r="E373" s="626">
        <f t="shared" si="344"/>
        <v>0</v>
      </c>
      <c r="F373" s="848">
        <f>E373-D373</f>
        <v>-15000</v>
      </c>
      <c r="G373" s="1030"/>
      <c r="H373" s="1031"/>
      <c r="I373" s="1032">
        <f>G373-H373</f>
        <v>0</v>
      </c>
      <c r="J373" s="1030"/>
      <c r="K373" s="1031"/>
      <c r="L373" s="1032">
        <f>J373-K373</f>
        <v>0</v>
      </c>
      <c r="M373" s="1030"/>
      <c r="N373" s="1031"/>
      <c r="O373" s="1032">
        <f>M373-N373</f>
        <v>0</v>
      </c>
      <c r="P373" s="1030"/>
      <c r="Q373" s="1031"/>
      <c r="R373" s="1032">
        <f>P373-Q373</f>
        <v>0</v>
      </c>
      <c r="S373" s="624">
        <f>Balance!C19</f>
        <v>0</v>
      </c>
      <c r="T373" s="633">
        <v>15000</v>
      </c>
      <c r="U373" s="627">
        <f>S373-T373</f>
        <v>-15000</v>
      </c>
      <c r="V373" s="1030"/>
      <c r="W373" s="1031"/>
      <c r="X373" s="1032">
        <f>V373-W373</f>
        <v>0</v>
      </c>
      <c r="Y373" s="641"/>
    </row>
    <row r="374" spans="1:25" s="7" customFormat="1" ht="5.25" customHeight="1" outlineLevel="1" x14ac:dyDescent="0.15">
      <c r="A374" s="1090"/>
      <c r="B374" s="80"/>
      <c r="C374" s="1185"/>
      <c r="D374" s="82"/>
      <c r="E374" s="156"/>
      <c r="F374" s="83"/>
      <c r="G374" s="499"/>
      <c r="H374" s="548"/>
      <c r="I374" s="83"/>
      <c r="J374" s="499"/>
      <c r="K374" s="548"/>
      <c r="L374" s="83"/>
      <c r="M374" s="499"/>
      <c r="N374" s="548"/>
      <c r="O374" s="83"/>
      <c r="P374" s="499"/>
      <c r="Q374" s="548"/>
      <c r="R374" s="83"/>
      <c r="S374" s="499"/>
      <c r="T374" s="548"/>
      <c r="U374" s="83"/>
      <c r="V374" s="499"/>
      <c r="W374" s="548"/>
      <c r="X374" s="83"/>
      <c r="Y374" s="328"/>
    </row>
    <row r="375" spans="1:25" ht="12" customHeight="1" outlineLevel="1" x14ac:dyDescent="0.15">
      <c r="A375" s="1340" t="s">
        <v>54</v>
      </c>
      <c r="B375" s="1341"/>
      <c r="C375" s="1179"/>
      <c r="D375" s="63">
        <f>SUM(D377)</f>
        <v>5000</v>
      </c>
      <c r="E375" s="107">
        <f t="shared" si="344"/>
        <v>0</v>
      </c>
      <c r="F375" s="65">
        <f t="shared" ref="F375:V375" si="398">SUM(F377)</f>
        <v>-5000</v>
      </c>
      <c r="G375" s="66">
        <f t="shared" si="398"/>
        <v>0</v>
      </c>
      <c r="H375" s="75">
        <f>SUM(H377)</f>
        <v>0</v>
      </c>
      <c r="I375" s="65">
        <f>G375-H375</f>
        <v>0</v>
      </c>
      <c r="J375" s="66">
        <f t="shared" si="398"/>
        <v>0</v>
      </c>
      <c r="K375" s="75">
        <f>SUM(K377)</f>
        <v>0</v>
      </c>
      <c r="L375" s="65">
        <f>J375-K375</f>
        <v>0</v>
      </c>
      <c r="M375" s="66">
        <f t="shared" si="398"/>
        <v>0</v>
      </c>
      <c r="N375" s="75">
        <f>SUM(N377)</f>
        <v>0</v>
      </c>
      <c r="O375" s="65">
        <f>M375-N375</f>
        <v>0</v>
      </c>
      <c r="P375" s="66">
        <f t="shared" si="398"/>
        <v>0</v>
      </c>
      <c r="Q375" s="75">
        <f>SUM(Q377)</f>
        <v>0</v>
      </c>
      <c r="R375" s="65">
        <f>P375-Q375</f>
        <v>0</v>
      </c>
      <c r="S375" s="66">
        <f t="shared" si="398"/>
        <v>0</v>
      </c>
      <c r="T375" s="75">
        <f>SUM(T377)</f>
        <v>5000</v>
      </c>
      <c r="U375" s="65">
        <f>S375-T375</f>
        <v>-5000</v>
      </c>
      <c r="V375" s="66">
        <f t="shared" si="398"/>
        <v>0</v>
      </c>
      <c r="W375" s="75">
        <f>SUM(W377)</f>
        <v>0</v>
      </c>
      <c r="X375" s="65">
        <f>V375-W375</f>
        <v>0</v>
      </c>
      <c r="Y375" s="327"/>
    </row>
    <row r="376" spans="1:25" ht="5.25" customHeight="1" outlineLevel="1" x14ac:dyDescent="0.15">
      <c r="A376" s="1088"/>
      <c r="B376" s="36"/>
      <c r="C376" s="1212"/>
      <c r="D376" s="77"/>
      <c r="E376" s="158"/>
      <c r="F376" s="78"/>
      <c r="G376" s="137"/>
      <c r="H376" s="546"/>
      <c r="I376" s="78"/>
      <c r="J376" s="137"/>
      <c r="K376" s="546"/>
      <c r="L376" s="78"/>
      <c r="M376" s="137"/>
      <c r="N376" s="546"/>
      <c r="O376" s="78"/>
      <c r="P376" s="137"/>
      <c r="Q376" s="546"/>
      <c r="R376" s="78"/>
      <c r="S376" s="137"/>
      <c r="T376" s="546"/>
      <c r="U376" s="78"/>
      <c r="V376" s="137"/>
      <c r="W376" s="546"/>
      <c r="X376" s="78"/>
      <c r="Y376" s="327"/>
    </row>
    <row r="377" spans="1:25" s="642" customFormat="1" ht="12" customHeight="1" outlineLevel="1" x14ac:dyDescent="0.15">
      <c r="A377" s="1089">
        <v>61522</v>
      </c>
      <c r="B377" s="631" t="s">
        <v>181</v>
      </c>
      <c r="C377" s="1184" t="s">
        <v>835</v>
      </c>
      <c r="D377" s="632">
        <f t="shared" ref="D377" si="399">SUM(H377,K377,N377,Q377,T377,W377)</f>
        <v>5000</v>
      </c>
      <c r="E377" s="648">
        <f t="shared" si="344"/>
        <v>0</v>
      </c>
      <c r="F377" s="627">
        <f t="shared" ref="F377" si="400">E377-D377</f>
        <v>-5000</v>
      </c>
      <c r="G377" s="1030"/>
      <c r="H377" s="1031"/>
      <c r="I377" s="1032">
        <f>G377-H377</f>
        <v>0</v>
      </c>
      <c r="J377" s="1030"/>
      <c r="K377" s="1031"/>
      <c r="L377" s="1032">
        <f>J377-K377</f>
        <v>0</v>
      </c>
      <c r="M377" s="1030"/>
      <c r="N377" s="1031"/>
      <c r="O377" s="1032">
        <f>M377-N377</f>
        <v>0</v>
      </c>
      <c r="P377" s="1030"/>
      <c r="Q377" s="1031"/>
      <c r="R377" s="1032">
        <f>P377-Q377</f>
        <v>0</v>
      </c>
      <c r="S377" s="624"/>
      <c r="T377" s="633">
        <v>5000</v>
      </c>
      <c r="U377" s="627">
        <f>S377-T377</f>
        <v>-5000</v>
      </c>
      <c r="V377" s="1030"/>
      <c r="W377" s="1031"/>
      <c r="X377" s="1032">
        <f>V377-W377</f>
        <v>0</v>
      </c>
      <c r="Y377" s="641"/>
    </row>
    <row r="378" spans="1:25" s="7" customFormat="1" ht="5.25" customHeight="1" outlineLevel="1" x14ac:dyDescent="0.15">
      <c r="A378" s="1090"/>
      <c r="B378" s="80"/>
      <c r="C378" s="1185"/>
      <c r="D378" s="82"/>
      <c r="E378" s="156"/>
      <c r="F378" s="83"/>
      <c r="G378" s="499"/>
      <c r="H378" s="548"/>
      <c r="I378" s="83"/>
      <c r="J378" s="499"/>
      <c r="K378" s="548"/>
      <c r="L378" s="83"/>
      <c r="M378" s="499"/>
      <c r="N378" s="548"/>
      <c r="O378" s="83"/>
      <c r="P378" s="499"/>
      <c r="Q378" s="548"/>
      <c r="R378" s="83"/>
      <c r="S378" s="499"/>
      <c r="T378" s="548"/>
      <c r="U378" s="83"/>
      <c r="V378" s="499"/>
      <c r="W378" s="548"/>
      <c r="X378" s="83"/>
      <c r="Y378" s="328"/>
    </row>
    <row r="379" spans="1:25" ht="12" customHeight="1" outlineLevel="1" x14ac:dyDescent="0.15">
      <c r="A379" s="1340" t="s">
        <v>3</v>
      </c>
      <c r="B379" s="1341"/>
      <c r="C379" s="1179"/>
      <c r="D379" s="63">
        <f>SUM(D381:D382)</f>
        <v>6500</v>
      </c>
      <c r="E379" s="107">
        <f t="shared" si="344"/>
        <v>0</v>
      </c>
      <c r="F379" s="65">
        <f>SUM(F381:F382)</f>
        <v>-6500</v>
      </c>
      <c r="G379" s="66">
        <f t="shared" ref="G379:V379" si="401">SUM(G381)</f>
        <v>0</v>
      </c>
      <c r="H379" s="75">
        <f>SUM(H381)</f>
        <v>0</v>
      </c>
      <c r="I379" s="65">
        <f>G379-H379</f>
        <v>0</v>
      </c>
      <c r="J379" s="66">
        <f t="shared" si="401"/>
        <v>0</v>
      </c>
      <c r="K379" s="75">
        <f>SUM(K381)</f>
        <v>0</v>
      </c>
      <c r="L379" s="65">
        <f>J379-K379</f>
        <v>0</v>
      </c>
      <c r="M379" s="66">
        <f t="shared" si="401"/>
        <v>0</v>
      </c>
      <c r="N379" s="75">
        <f>SUM(N381:N382)</f>
        <v>6500</v>
      </c>
      <c r="O379" s="65">
        <f>M379-N379</f>
        <v>-6500</v>
      </c>
      <c r="P379" s="66">
        <f t="shared" si="401"/>
        <v>0</v>
      </c>
      <c r="Q379" s="75">
        <f>SUM(Q381)</f>
        <v>0</v>
      </c>
      <c r="R379" s="65">
        <f>P379-Q379</f>
        <v>0</v>
      </c>
      <c r="S379" s="66">
        <f t="shared" si="401"/>
        <v>0</v>
      </c>
      <c r="T379" s="75">
        <f>SUM(T381)</f>
        <v>0</v>
      </c>
      <c r="U379" s="65">
        <f>S379-T379</f>
        <v>0</v>
      </c>
      <c r="V379" s="66">
        <f t="shared" si="401"/>
        <v>0</v>
      </c>
      <c r="W379" s="75">
        <f>SUM(W381)</f>
        <v>0</v>
      </c>
      <c r="X379" s="65">
        <f>V379-W379</f>
        <v>0</v>
      </c>
      <c r="Y379" s="327"/>
    </row>
    <row r="380" spans="1:25" ht="5.25" customHeight="1" outlineLevel="1" x14ac:dyDescent="0.15">
      <c r="A380" s="1088"/>
      <c r="B380" s="36"/>
      <c r="C380" s="1212"/>
      <c r="D380" s="77"/>
      <c r="E380" s="158"/>
      <c r="F380" s="78"/>
      <c r="G380" s="137"/>
      <c r="H380" s="546"/>
      <c r="I380" s="78"/>
      <c r="J380" s="137"/>
      <c r="K380" s="546"/>
      <c r="L380" s="78"/>
      <c r="M380" s="137"/>
      <c r="N380" s="546"/>
      <c r="O380" s="78"/>
      <c r="P380" s="137"/>
      <c r="Q380" s="546"/>
      <c r="R380" s="78"/>
      <c r="S380" s="137"/>
      <c r="T380" s="546"/>
      <c r="U380" s="78"/>
      <c r="V380" s="137"/>
      <c r="W380" s="546"/>
      <c r="X380" s="78"/>
      <c r="Y380" s="327"/>
    </row>
    <row r="381" spans="1:25" s="642" customFormat="1" ht="12.75" customHeight="1" outlineLevel="1" x14ac:dyDescent="0.15">
      <c r="A381" s="1089">
        <v>6154</v>
      </c>
      <c r="B381" s="631" t="s">
        <v>182</v>
      </c>
      <c r="C381" s="1184" t="s">
        <v>834</v>
      </c>
      <c r="D381" s="632">
        <f t="shared" ref="D381:D382" si="402">SUM(H381,K381,N381,Q381,T381,W381)</f>
        <v>5000</v>
      </c>
      <c r="E381" s="626">
        <f t="shared" si="344"/>
        <v>0</v>
      </c>
      <c r="F381" s="627">
        <f t="shared" ref="F381:F382" si="403">E381-D381</f>
        <v>-5000</v>
      </c>
      <c r="G381" s="1030"/>
      <c r="H381" s="1031"/>
      <c r="I381" s="1032">
        <f>G381-H381</f>
        <v>0</v>
      </c>
      <c r="J381" s="1030"/>
      <c r="K381" s="1031"/>
      <c r="L381" s="1032">
        <f>J381-K381</f>
        <v>0</v>
      </c>
      <c r="M381" s="624">
        <f>Balance!C20</f>
        <v>0</v>
      </c>
      <c r="N381" s="633">
        <v>5000</v>
      </c>
      <c r="O381" s="627">
        <f>M381-N381</f>
        <v>-5000</v>
      </c>
      <c r="P381" s="1030"/>
      <c r="Q381" s="1031"/>
      <c r="R381" s="1032">
        <f>P381-Q381</f>
        <v>0</v>
      </c>
      <c r="S381" s="1030"/>
      <c r="T381" s="1031"/>
      <c r="U381" s="1032">
        <f>S381-T381</f>
        <v>0</v>
      </c>
      <c r="V381" s="1030"/>
      <c r="W381" s="1031"/>
      <c r="X381" s="1032">
        <f>V381-W381</f>
        <v>0</v>
      </c>
      <c r="Y381" s="641"/>
    </row>
    <row r="382" spans="1:25" s="642" customFormat="1" ht="12.75" customHeight="1" outlineLevel="1" x14ac:dyDescent="0.15">
      <c r="A382" s="1089">
        <v>6154</v>
      </c>
      <c r="B382" s="631" t="s">
        <v>714</v>
      </c>
      <c r="C382" s="1184" t="s">
        <v>834</v>
      </c>
      <c r="D382" s="632">
        <f t="shared" si="402"/>
        <v>1500</v>
      </c>
      <c r="E382" s="626"/>
      <c r="F382" s="627">
        <f t="shared" si="403"/>
        <v>-1500</v>
      </c>
      <c r="G382" s="1030"/>
      <c r="H382" s="1031"/>
      <c r="I382" s="1032"/>
      <c r="J382" s="1030"/>
      <c r="K382" s="1031"/>
      <c r="L382" s="1032"/>
      <c r="M382" s="624"/>
      <c r="N382" s="633">
        <v>1500</v>
      </c>
      <c r="O382" s="627"/>
      <c r="P382" s="1030"/>
      <c r="Q382" s="1031"/>
      <c r="R382" s="1032"/>
      <c r="S382" s="1030"/>
      <c r="T382" s="1031"/>
      <c r="U382" s="1032"/>
      <c r="V382" s="1030"/>
      <c r="W382" s="1031"/>
      <c r="X382" s="1032"/>
      <c r="Y382" s="641"/>
    </row>
    <row r="383" spans="1:25" s="7" customFormat="1" ht="5.25" customHeight="1" outlineLevel="1" x14ac:dyDescent="0.15">
      <c r="A383" s="1090"/>
      <c r="B383" s="80"/>
      <c r="C383" s="1185"/>
      <c r="D383" s="82"/>
      <c r="E383" s="156"/>
      <c r="F383" s="83"/>
      <c r="G383" s="499"/>
      <c r="H383" s="548"/>
      <c r="I383" s="83"/>
      <c r="J383" s="499"/>
      <c r="K383" s="548"/>
      <c r="L383" s="83"/>
      <c r="M383" s="499"/>
      <c r="N383" s="548"/>
      <c r="O383" s="83"/>
      <c r="P383" s="499"/>
      <c r="Q383" s="548"/>
      <c r="R383" s="83"/>
      <c r="S383" s="499"/>
      <c r="T383" s="548"/>
      <c r="U383" s="83"/>
      <c r="V383" s="499"/>
      <c r="W383" s="548"/>
      <c r="X383" s="83"/>
      <c r="Y383" s="328"/>
    </row>
    <row r="384" spans="1:25" ht="12" customHeight="1" outlineLevel="1" x14ac:dyDescent="0.15">
      <c r="A384" s="1340" t="s">
        <v>55</v>
      </c>
      <c r="B384" s="1341"/>
      <c r="C384" s="1179"/>
      <c r="D384" s="63">
        <f>SUM(D386,D387)</f>
        <v>2400</v>
      </c>
      <c r="E384" s="107">
        <f t="shared" si="344"/>
        <v>0</v>
      </c>
      <c r="F384" s="65">
        <f>SUM(F386:F387)</f>
        <v>-2400</v>
      </c>
      <c r="G384" s="66">
        <f t="shared" ref="G384:V384" si="404">SUM(G386)</f>
        <v>0</v>
      </c>
      <c r="H384" s="75">
        <f>SUM(H386)</f>
        <v>0</v>
      </c>
      <c r="I384" s="65">
        <f>G384-H384</f>
        <v>0</v>
      </c>
      <c r="J384" s="66">
        <f t="shared" si="404"/>
        <v>0</v>
      </c>
      <c r="K384" s="75">
        <f>SUM(K386)</f>
        <v>0</v>
      </c>
      <c r="L384" s="65">
        <f>J384-K384</f>
        <v>0</v>
      </c>
      <c r="M384" s="66">
        <f t="shared" si="404"/>
        <v>0</v>
      </c>
      <c r="N384" s="75">
        <f>SUM(N386)</f>
        <v>0</v>
      </c>
      <c r="O384" s="65">
        <f>M384-N384</f>
        <v>0</v>
      </c>
      <c r="P384" s="66">
        <f>SUM(P386:P387)</f>
        <v>0</v>
      </c>
      <c r="Q384" s="75">
        <f>SUM(Q386)</f>
        <v>1200</v>
      </c>
      <c r="R384" s="65">
        <f>P384-Q384</f>
        <v>-1200</v>
      </c>
      <c r="S384" s="66">
        <f t="shared" si="404"/>
        <v>0</v>
      </c>
      <c r="T384" s="75">
        <f>SUM(T386)</f>
        <v>0</v>
      </c>
      <c r="U384" s="65">
        <f>S384-T384</f>
        <v>0</v>
      </c>
      <c r="V384" s="66">
        <f t="shared" si="404"/>
        <v>0</v>
      </c>
      <c r="W384" s="75">
        <f>SUM(W386)</f>
        <v>0</v>
      </c>
      <c r="X384" s="65">
        <f>V384-W384</f>
        <v>0</v>
      </c>
      <c r="Y384" s="327"/>
    </row>
    <row r="385" spans="1:25" ht="5.25" customHeight="1" outlineLevel="1" x14ac:dyDescent="0.15">
      <c r="A385" s="1097"/>
      <c r="B385" s="98"/>
      <c r="C385" s="1194"/>
      <c r="D385" s="99"/>
      <c r="E385" s="163"/>
      <c r="F385" s="41"/>
      <c r="G385" s="506"/>
      <c r="H385" s="554"/>
      <c r="I385" s="41"/>
      <c r="J385" s="506"/>
      <c r="K385" s="554"/>
      <c r="L385" s="41"/>
      <c r="M385" s="506"/>
      <c r="N385" s="554"/>
      <c r="O385" s="41"/>
      <c r="P385" s="506"/>
      <c r="Q385" s="554"/>
      <c r="R385" s="41"/>
      <c r="S385" s="506"/>
      <c r="T385" s="554"/>
      <c r="U385" s="41"/>
      <c r="V385" s="506"/>
      <c r="W385" s="554"/>
      <c r="X385" s="41"/>
      <c r="Y385" s="327"/>
    </row>
    <row r="386" spans="1:25" s="613" customFormat="1" ht="12" customHeight="1" outlineLevel="1" x14ac:dyDescent="0.15">
      <c r="A386" s="1089">
        <v>6155</v>
      </c>
      <c r="B386" s="631" t="s">
        <v>183</v>
      </c>
      <c r="C386" s="1184" t="s">
        <v>834</v>
      </c>
      <c r="D386" s="632">
        <f t="shared" ref="D386:D387" si="405">SUM(H386,K386,N386,Q386,T386,W386)</f>
        <v>1200</v>
      </c>
      <c r="E386" s="626">
        <f>SUM(G386,J386,M386,P386,S386,V386)</f>
        <v>0</v>
      </c>
      <c r="F386" s="856">
        <f t="shared" ref="F386:F387" si="406">E386-D386</f>
        <v>-1200</v>
      </c>
      <c r="G386" s="1039"/>
      <c r="H386" s="1031"/>
      <c r="I386" s="1044">
        <f>G386-H386</f>
        <v>0</v>
      </c>
      <c r="J386" s="1039"/>
      <c r="K386" s="1031"/>
      <c r="L386" s="1044">
        <f>J386-K386</f>
        <v>0</v>
      </c>
      <c r="M386" s="1039"/>
      <c r="N386" s="1031"/>
      <c r="O386" s="1044">
        <f>M386-N386</f>
        <v>0</v>
      </c>
      <c r="P386" s="779">
        <f>Balance!C22</f>
        <v>0</v>
      </c>
      <c r="Q386" s="633">
        <v>1200</v>
      </c>
      <c r="R386" s="627">
        <f>P386-Q386</f>
        <v>-1200</v>
      </c>
      <c r="S386" s="1039"/>
      <c r="T386" s="1031"/>
      <c r="U386" s="1032">
        <f>S386-T386</f>
        <v>0</v>
      </c>
      <c r="V386" s="1039"/>
      <c r="W386" s="1031"/>
      <c r="X386" s="1044">
        <f>V386-W386</f>
        <v>0</v>
      </c>
      <c r="Y386" s="628"/>
    </row>
    <row r="387" spans="1:25" s="613" customFormat="1" ht="12" customHeight="1" outlineLevel="1" x14ac:dyDescent="0.15">
      <c r="A387" s="1086">
        <v>61552</v>
      </c>
      <c r="B387" s="625" t="s">
        <v>487</v>
      </c>
      <c r="C387" s="1184" t="s">
        <v>834</v>
      </c>
      <c r="D387" s="629">
        <f t="shared" si="405"/>
        <v>1200</v>
      </c>
      <c r="E387" s="626">
        <f>SUM(G387,J387,M387,P387,S387,V387)</f>
        <v>0</v>
      </c>
      <c r="F387" s="856">
        <f t="shared" si="406"/>
        <v>-1200</v>
      </c>
      <c r="G387" s="1030"/>
      <c r="H387" s="1036"/>
      <c r="I387" s="1032"/>
      <c r="J387" s="1030"/>
      <c r="K387" s="1036"/>
      <c r="L387" s="1032"/>
      <c r="M387" s="1030"/>
      <c r="N387" s="1036"/>
      <c r="O387" s="1035">
        <f>M387-N387</f>
        <v>0</v>
      </c>
      <c r="P387" s="854">
        <f>Balance!C23</f>
        <v>0</v>
      </c>
      <c r="Q387" s="630">
        <v>1200</v>
      </c>
      <c r="R387" s="627"/>
      <c r="S387" s="1030"/>
      <c r="T387" s="1036"/>
      <c r="U387" s="1032"/>
      <c r="V387" s="1030"/>
      <c r="W387" s="1036"/>
      <c r="X387" s="1032"/>
      <c r="Y387" s="628"/>
    </row>
    <row r="388" spans="1:25" ht="5.25" customHeight="1" outlineLevel="1" x14ac:dyDescent="0.15">
      <c r="A388" s="1094"/>
      <c r="B388" s="87"/>
      <c r="C388" s="1189"/>
      <c r="D388" s="85"/>
      <c r="E388" s="160"/>
      <c r="F388" s="42"/>
      <c r="G388" s="502"/>
      <c r="H388" s="551"/>
      <c r="I388" s="42"/>
      <c r="J388" s="502"/>
      <c r="K388" s="551"/>
      <c r="L388" s="42"/>
      <c r="M388" s="502"/>
      <c r="N388" s="551"/>
      <c r="O388" s="42"/>
      <c r="P388" s="502"/>
      <c r="Q388" s="551"/>
      <c r="R388" s="42"/>
      <c r="S388" s="502"/>
      <c r="T388" s="551"/>
      <c r="U388" s="42"/>
      <c r="V388" s="502"/>
      <c r="W388" s="551"/>
      <c r="X388" s="42"/>
      <c r="Y388" s="327"/>
    </row>
    <row r="389" spans="1:25" ht="12" customHeight="1" outlineLevel="1" x14ac:dyDescent="0.15">
      <c r="A389" s="1340" t="s">
        <v>56</v>
      </c>
      <c r="B389" s="1341"/>
      <c r="C389" s="1179"/>
      <c r="D389" s="63">
        <f>SUM(D391)</f>
        <v>10000</v>
      </c>
      <c r="E389" s="107">
        <f t="shared" si="344"/>
        <v>0</v>
      </c>
      <c r="F389" s="65">
        <f t="shared" ref="F389:V389" si="407">SUM(F391)</f>
        <v>-10000</v>
      </c>
      <c r="G389" s="66">
        <f t="shared" si="407"/>
        <v>0</v>
      </c>
      <c r="H389" s="75">
        <f>SUM(H391)</f>
        <v>0</v>
      </c>
      <c r="I389" s="65">
        <f>G389-H389</f>
        <v>0</v>
      </c>
      <c r="J389" s="66">
        <f t="shared" si="407"/>
        <v>0</v>
      </c>
      <c r="K389" s="75">
        <f>SUM(K391)</f>
        <v>0</v>
      </c>
      <c r="L389" s="65">
        <f>J389-K389</f>
        <v>0</v>
      </c>
      <c r="M389" s="66">
        <f t="shared" si="407"/>
        <v>0</v>
      </c>
      <c r="N389" s="75">
        <f>SUM(N391)</f>
        <v>0</v>
      </c>
      <c r="O389" s="65">
        <f>M389-N389</f>
        <v>0</v>
      </c>
      <c r="P389" s="66">
        <f t="shared" si="407"/>
        <v>0</v>
      </c>
      <c r="Q389" s="75">
        <f>SUM(Q391)</f>
        <v>0</v>
      </c>
      <c r="R389" s="65">
        <f>P389-Q389</f>
        <v>0</v>
      </c>
      <c r="S389" s="66">
        <f t="shared" si="407"/>
        <v>0</v>
      </c>
      <c r="T389" s="75">
        <f>SUM(T391)</f>
        <v>0</v>
      </c>
      <c r="U389" s="65">
        <f>S389-T389</f>
        <v>0</v>
      </c>
      <c r="V389" s="66">
        <f t="shared" si="407"/>
        <v>0</v>
      </c>
      <c r="W389" s="75">
        <f>SUM(W391)</f>
        <v>10000</v>
      </c>
      <c r="X389" s="65">
        <f>V389-W389</f>
        <v>-10000</v>
      </c>
      <c r="Y389" s="327"/>
    </row>
    <row r="390" spans="1:25" ht="5.25" customHeight="1" outlineLevel="1" x14ac:dyDescent="0.15">
      <c r="A390" s="1085"/>
      <c r="B390" s="67"/>
      <c r="C390" s="1180"/>
      <c r="D390" s="68"/>
      <c r="E390" s="155"/>
      <c r="F390" s="69"/>
      <c r="G390" s="496"/>
      <c r="H390" s="547"/>
      <c r="I390" s="69"/>
      <c r="J390" s="496"/>
      <c r="K390" s="547"/>
      <c r="L390" s="69"/>
      <c r="M390" s="496"/>
      <c r="N390" s="547"/>
      <c r="O390" s="69"/>
      <c r="P390" s="496"/>
      <c r="Q390" s="547"/>
      <c r="R390" s="69"/>
      <c r="S390" s="496"/>
      <c r="T390" s="547"/>
      <c r="U390" s="69"/>
      <c r="V390" s="496"/>
      <c r="W390" s="547"/>
      <c r="X390" s="69"/>
      <c r="Y390" s="327"/>
    </row>
    <row r="391" spans="1:25" s="642" customFormat="1" ht="12" customHeight="1" outlineLevel="1" x14ac:dyDescent="0.15">
      <c r="A391" s="1089">
        <v>6151</v>
      </c>
      <c r="B391" s="631" t="s">
        <v>184</v>
      </c>
      <c r="C391" s="1184" t="s">
        <v>834</v>
      </c>
      <c r="D391" s="632">
        <f t="shared" ref="D391" si="408">SUM(H391,K391,N391,Q391,T391,W391)</f>
        <v>10000</v>
      </c>
      <c r="E391" s="626">
        <f t="shared" si="344"/>
        <v>0</v>
      </c>
      <c r="F391" s="627">
        <f t="shared" ref="F391" si="409">E391-D391</f>
        <v>-10000</v>
      </c>
      <c r="G391" s="1030"/>
      <c r="H391" s="1031"/>
      <c r="I391" s="1032">
        <f>G391-H391</f>
        <v>0</v>
      </c>
      <c r="J391" s="1030"/>
      <c r="K391" s="1031"/>
      <c r="L391" s="1032">
        <f>J391-K391</f>
        <v>0</v>
      </c>
      <c r="M391" s="1030"/>
      <c r="N391" s="1031"/>
      <c r="O391" s="1032">
        <f>M391-N391</f>
        <v>0</v>
      </c>
      <c r="P391" s="1030"/>
      <c r="Q391" s="1031"/>
      <c r="R391" s="1032">
        <f>P391-Q391</f>
        <v>0</v>
      </c>
      <c r="S391" s="1030"/>
      <c r="T391" s="1031"/>
      <c r="U391" s="1032">
        <f>S391-T391</f>
        <v>0</v>
      </c>
      <c r="V391" s="624">
        <f>Balance!C18</f>
        <v>0</v>
      </c>
      <c r="W391" s="633">
        <v>10000</v>
      </c>
      <c r="X391" s="627">
        <f>V391-W391</f>
        <v>-10000</v>
      </c>
      <c r="Y391" s="641"/>
    </row>
    <row r="392" spans="1:25" s="7" customFormat="1" ht="5.25" customHeight="1" outlineLevel="1" x14ac:dyDescent="0.15">
      <c r="A392" s="1109"/>
      <c r="B392" s="120"/>
      <c r="C392" s="1213"/>
      <c r="D392" s="121"/>
      <c r="E392" s="171"/>
      <c r="F392" s="122"/>
      <c r="G392" s="507"/>
      <c r="H392" s="561"/>
      <c r="I392" s="122"/>
      <c r="J392" s="507"/>
      <c r="K392" s="561"/>
      <c r="L392" s="122"/>
      <c r="M392" s="507"/>
      <c r="N392" s="561"/>
      <c r="O392" s="122"/>
      <c r="P392" s="507"/>
      <c r="Q392" s="561"/>
      <c r="R392" s="122"/>
      <c r="S392" s="507"/>
      <c r="T392" s="561"/>
      <c r="U392" s="122"/>
      <c r="V392" s="507"/>
      <c r="W392" s="561"/>
      <c r="X392" s="122"/>
      <c r="Y392" s="328"/>
    </row>
    <row r="393" spans="1:25" ht="12.75" customHeight="1" x14ac:dyDescent="0.15">
      <c r="A393" s="1363" t="s">
        <v>438</v>
      </c>
      <c r="B393" s="1364"/>
      <c r="C393" s="1209"/>
      <c r="D393" s="47">
        <f>SUM(D359,D363,D367,D371,D375,D379,D384,D389)</f>
        <v>39900</v>
      </c>
      <c r="E393" s="103">
        <f>SUM(E359,E363,E367,E371,E379,E375,E384,E389)</f>
        <v>0</v>
      </c>
      <c r="F393" s="104">
        <f>SUM(F359,F363,F367,F371,F375,F379,F384,F389)</f>
        <v>-39900</v>
      </c>
      <c r="G393" s="485">
        <f>SUM(G359,G363,G367,G371,G375,G379,G384,G389)</f>
        <v>0</v>
      </c>
      <c r="H393" s="106">
        <f>SUM(H359,H363,H367,H371,H375,H379,H384,H389)</f>
        <v>0</v>
      </c>
      <c r="I393" s="104">
        <f>G393-H393</f>
        <v>0</v>
      </c>
      <c r="J393" s="485">
        <f>SUM(J359,J363,J367,J371,J375,J379,J384,J389)</f>
        <v>0</v>
      </c>
      <c r="K393" s="106">
        <f>SUM(K359,K363,K367,K371,K375,K379,K384,K389)</f>
        <v>0</v>
      </c>
      <c r="L393" s="104">
        <f>J393-K393</f>
        <v>0</v>
      </c>
      <c r="M393" s="485">
        <f>SUM(M359,M363,M367,M371,M375,M379,M384,M389)</f>
        <v>0</v>
      </c>
      <c r="N393" s="106">
        <f>SUM(N359,N363,N367,N371,N375,N379,N384,N389)</f>
        <v>7500</v>
      </c>
      <c r="O393" s="104">
        <f>M393-N393</f>
        <v>-7500</v>
      </c>
      <c r="P393" s="485">
        <f>SUM(P359,P363,P367,P371,P375,P379,P384,P389)</f>
        <v>0</v>
      </c>
      <c r="Q393" s="106">
        <f>SUM(Q359,Q363,Q367,Q371,Q375,Q379,Q384,Q389)</f>
        <v>1200</v>
      </c>
      <c r="R393" s="104">
        <f>P393-Q393</f>
        <v>-1200</v>
      </c>
      <c r="S393" s="485">
        <f>SUM(S359,S363,S367,S371,S375,S379,S384,S389)</f>
        <v>0</v>
      </c>
      <c r="T393" s="106">
        <f>SUM(T359,T363,T367,T371,T375,T379,T384,T389)</f>
        <v>20000</v>
      </c>
      <c r="U393" s="104">
        <f>S393-T393</f>
        <v>-20000</v>
      </c>
      <c r="V393" s="485">
        <f>SUM(V359,V363,V367,V371,V375,V379,V384,V389)</f>
        <v>0</v>
      </c>
      <c r="W393" s="106">
        <f>SUM(W359,W363,W367,W371,W375,W379,W384,W389)</f>
        <v>10000</v>
      </c>
      <c r="X393" s="104">
        <f>V393-W393</f>
        <v>-10000</v>
      </c>
      <c r="Y393" s="327"/>
    </row>
    <row r="394" spans="1:25" ht="28" customHeight="1" x14ac:dyDescent="0.15">
      <c r="A394" s="1332" t="s">
        <v>434</v>
      </c>
      <c r="B394" s="1354"/>
      <c r="C394" s="1178"/>
      <c r="D394" s="473"/>
      <c r="E394" s="141"/>
      <c r="F394" s="425"/>
      <c r="G394" s="488"/>
      <c r="H394" s="556"/>
      <c r="I394" s="425"/>
      <c r="J394" s="488"/>
      <c r="K394" s="556"/>
      <c r="L394" s="425"/>
      <c r="M394" s="488"/>
      <c r="N394" s="556"/>
      <c r="O394" s="425"/>
      <c r="P394" s="488"/>
      <c r="Q394" s="556"/>
      <c r="R394" s="425"/>
      <c r="S394" s="488"/>
      <c r="T394" s="556"/>
      <c r="U394" s="425"/>
      <c r="V394" s="488"/>
      <c r="W394" s="556"/>
      <c r="X394" s="425"/>
      <c r="Y394" s="327"/>
    </row>
    <row r="395" spans="1:25" ht="12" customHeight="1" outlineLevel="2" x14ac:dyDescent="0.15">
      <c r="A395" s="1361" t="s">
        <v>57</v>
      </c>
      <c r="B395" s="1362"/>
      <c r="C395" s="1179"/>
      <c r="D395" s="63">
        <f>SUM(D397)</f>
        <v>0</v>
      </c>
      <c r="E395" s="64">
        <f t="shared" si="344"/>
        <v>0</v>
      </c>
      <c r="F395" s="65">
        <f t="shared" ref="F395:V395" si="410">SUM(F397)</f>
        <v>0</v>
      </c>
      <c r="G395" s="66">
        <f t="shared" si="410"/>
        <v>0</v>
      </c>
      <c r="H395" s="75">
        <f>SUM(H397)</f>
        <v>0</v>
      </c>
      <c r="I395" s="65">
        <f>G395-H395</f>
        <v>0</v>
      </c>
      <c r="J395" s="66">
        <f t="shared" si="410"/>
        <v>0</v>
      </c>
      <c r="K395" s="75">
        <f>SUM(K397)</f>
        <v>0</v>
      </c>
      <c r="L395" s="65">
        <f>J395-K395</f>
        <v>0</v>
      </c>
      <c r="M395" s="66">
        <f t="shared" si="410"/>
        <v>0</v>
      </c>
      <c r="N395" s="75">
        <f>SUM(N397)</f>
        <v>0</v>
      </c>
      <c r="O395" s="65">
        <f>M395-N395</f>
        <v>0</v>
      </c>
      <c r="P395" s="66">
        <f t="shared" si="410"/>
        <v>0</v>
      </c>
      <c r="Q395" s="75">
        <f>SUM(Q397)</f>
        <v>0</v>
      </c>
      <c r="R395" s="65">
        <f>P395-Q395</f>
        <v>0</v>
      </c>
      <c r="S395" s="66">
        <f t="shared" si="410"/>
        <v>0</v>
      </c>
      <c r="T395" s="75">
        <f>SUM(T397)</f>
        <v>0</v>
      </c>
      <c r="U395" s="65">
        <f>S395-T395</f>
        <v>0</v>
      </c>
      <c r="V395" s="66">
        <f t="shared" si="410"/>
        <v>0</v>
      </c>
      <c r="W395" s="75">
        <f>SUM(W397)</f>
        <v>0</v>
      </c>
      <c r="X395" s="65">
        <f>V395-W395</f>
        <v>0</v>
      </c>
      <c r="Y395" s="327"/>
    </row>
    <row r="396" spans="1:25" ht="5.25" customHeight="1" outlineLevel="2" x14ac:dyDescent="0.15">
      <c r="A396" s="1092"/>
      <c r="B396" s="86"/>
      <c r="C396" s="1187"/>
      <c r="D396" s="84"/>
      <c r="E396" s="159"/>
      <c r="F396" s="43"/>
      <c r="G396" s="501"/>
      <c r="H396" s="549"/>
      <c r="I396" s="43"/>
      <c r="J396" s="501"/>
      <c r="K396" s="549"/>
      <c r="L396" s="43"/>
      <c r="M396" s="501"/>
      <c r="N396" s="549"/>
      <c r="O396" s="43"/>
      <c r="P396" s="501"/>
      <c r="Q396" s="549"/>
      <c r="R396" s="43"/>
      <c r="S396" s="501"/>
      <c r="T396" s="549"/>
      <c r="U396" s="43"/>
      <c r="V396" s="501"/>
      <c r="W396" s="549"/>
      <c r="X396" s="43"/>
      <c r="Y396" s="327"/>
    </row>
    <row r="397" spans="1:25" s="613" customFormat="1" ht="12" customHeight="1" outlineLevel="2" x14ac:dyDescent="0.15">
      <c r="A397" s="1093"/>
      <c r="B397" s="643"/>
      <c r="C397" s="1188"/>
      <c r="D397" s="629">
        <f t="shared" ref="D397" si="411">SUM(H397,K397,N397,Q397,T397,W397)</f>
        <v>0</v>
      </c>
      <c r="E397" s="648">
        <f t="shared" si="344"/>
        <v>0</v>
      </c>
      <c r="F397" s="627">
        <f t="shared" ref="F397" si="412">E397-D397</f>
        <v>0</v>
      </c>
      <c r="G397" s="1030"/>
      <c r="H397" s="1036"/>
      <c r="I397" s="1032">
        <f>G397-H397</f>
        <v>0</v>
      </c>
      <c r="J397" s="624"/>
      <c r="K397" s="630"/>
      <c r="L397" s="627">
        <f>J397-K397</f>
        <v>0</v>
      </c>
      <c r="M397" s="624"/>
      <c r="N397" s="630"/>
      <c r="O397" s="627">
        <f>M397-N397</f>
        <v>0</v>
      </c>
      <c r="P397" s="624"/>
      <c r="Q397" s="630"/>
      <c r="R397" s="627">
        <f>P397-Q397</f>
        <v>0</v>
      </c>
      <c r="S397" s="624"/>
      <c r="T397" s="630"/>
      <c r="U397" s="627">
        <f>S397-T397</f>
        <v>0</v>
      </c>
      <c r="V397" s="624"/>
      <c r="W397" s="630"/>
      <c r="X397" s="627">
        <f>V397-W397</f>
        <v>0</v>
      </c>
      <c r="Y397" s="628"/>
    </row>
    <row r="398" spans="1:25" ht="5.25" customHeight="1" outlineLevel="2" x14ac:dyDescent="0.15">
      <c r="A398" s="1094"/>
      <c r="B398" s="87"/>
      <c r="C398" s="1189"/>
      <c r="D398" s="85"/>
      <c r="E398" s="160"/>
      <c r="F398" s="42"/>
      <c r="G398" s="502"/>
      <c r="H398" s="551"/>
      <c r="I398" s="42"/>
      <c r="J398" s="502"/>
      <c r="K398" s="551"/>
      <c r="L398" s="42"/>
      <c r="M398" s="502"/>
      <c r="N398" s="551"/>
      <c r="O398" s="42"/>
      <c r="P398" s="502"/>
      <c r="Q398" s="551"/>
      <c r="R398" s="42"/>
      <c r="S398" s="502"/>
      <c r="T398" s="551"/>
      <c r="U398" s="42"/>
      <c r="V398" s="502"/>
      <c r="W398" s="551"/>
      <c r="X398" s="42"/>
      <c r="Y398" s="327"/>
    </row>
    <row r="399" spans="1:25" ht="12" customHeight="1" outlineLevel="2" x14ac:dyDescent="0.15">
      <c r="A399" s="1340" t="s">
        <v>58</v>
      </c>
      <c r="B399" s="1341"/>
      <c r="C399" s="1179"/>
      <c r="D399" s="63">
        <f>SUM(D401)</f>
        <v>0</v>
      </c>
      <c r="E399" s="107">
        <f t="shared" si="344"/>
        <v>0</v>
      </c>
      <c r="F399" s="65">
        <f t="shared" ref="F399:V399" si="413">SUM(F401)</f>
        <v>0</v>
      </c>
      <c r="G399" s="66">
        <f t="shared" si="413"/>
        <v>0</v>
      </c>
      <c r="H399" s="75">
        <f>SUM(H401)</f>
        <v>0</v>
      </c>
      <c r="I399" s="65">
        <f>G399-H399</f>
        <v>0</v>
      </c>
      <c r="J399" s="66">
        <f t="shared" si="413"/>
        <v>0</v>
      </c>
      <c r="K399" s="75">
        <f>SUM(K401)</f>
        <v>0</v>
      </c>
      <c r="L399" s="65">
        <f>J399-K399</f>
        <v>0</v>
      </c>
      <c r="M399" s="66">
        <f t="shared" si="413"/>
        <v>0</v>
      </c>
      <c r="N399" s="75">
        <f>SUM(N401)</f>
        <v>0</v>
      </c>
      <c r="O399" s="65">
        <f>M399-N399</f>
        <v>0</v>
      </c>
      <c r="P399" s="66">
        <f t="shared" si="413"/>
        <v>0</v>
      </c>
      <c r="Q399" s="75">
        <f>SUM(Q401)</f>
        <v>0</v>
      </c>
      <c r="R399" s="65">
        <f>P399-Q399</f>
        <v>0</v>
      </c>
      <c r="S399" s="66">
        <f t="shared" si="413"/>
        <v>0</v>
      </c>
      <c r="T399" s="75">
        <f>SUM(T401)</f>
        <v>0</v>
      </c>
      <c r="U399" s="65">
        <f>S399-T399</f>
        <v>0</v>
      </c>
      <c r="V399" s="66">
        <f t="shared" si="413"/>
        <v>0</v>
      </c>
      <c r="W399" s="75">
        <f>SUM(W401)</f>
        <v>0</v>
      </c>
      <c r="X399" s="65">
        <f>V399-W399</f>
        <v>0</v>
      </c>
      <c r="Y399" s="327"/>
    </row>
    <row r="400" spans="1:25" ht="5.25" customHeight="1" outlineLevel="2" x14ac:dyDescent="0.15">
      <c r="A400" s="1092"/>
      <c r="B400" s="86"/>
      <c r="C400" s="1187"/>
      <c r="D400" s="84"/>
      <c r="E400" s="159"/>
      <c r="F400" s="43"/>
      <c r="G400" s="501"/>
      <c r="H400" s="549"/>
      <c r="I400" s="43"/>
      <c r="J400" s="501"/>
      <c r="K400" s="549"/>
      <c r="L400" s="43"/>
      <c r="M400" s="501"/>
      <c r="N400" s="549"/>
      <c r="O400" s="43"/>
      <c r="P400" s="501"/>
      <c r="Q400" s="549"/>
      <c r="R400" s="43"/>
      <c r="S400" s="501"/>
      <c r="T400" s="549"/>
      <c r="U400" s="43"/>
      <c r="V400" s="501"/>
      <c r="W400" s="549"/>
      <c r="X400" s="43"/>
      <c r="Y400" s="327"/>
    </row>
    <row r="401" spans="1:25" s="613" customFormat="1" ht="12" customHeight="1" outlineLevel="2" x14ac:dyDescent="0.15">
      <c r="A401" s="1266">
        <v>61569</v>
      </c>
      <c r="B401" s="1267" t="s">
        <v>715</v>
      </c>
      <c r="C401" s="1181"/>
      <c r="D401" s="629">
        <f t="shared" ref="D401" si="414">SUM(H401,K401,N401,Q401,T401,W401)</f>
        <v>0</v>
      </c>
      <c r="E401" s="648">
        <f t="shared" ref="E401:E461" si="415">SUM(G401,J401,M401,P401,S401,V401)</f>
        <v>0</v>
      </c>
      <c r="F401" s="627">
        <f t="shared" ref="F401" si="416">E401-D401</f>
        <v>0</v>
      </c>
      <c r="G401" s="624"/>
      <c r="H401" s="630"/>
      <c r="I401" s="627">
        <f>G401-H401</f>
        <v>0</v>
      </c>
      <c r="J401" s="624"/>
      <c r="K401" s="630"/>
      <c r="L401" s="627">
        <f>J401-K401</f>
        <v>0</v>
      </c>
      <c r="M401" s="624"/>
      <c r="N401" s="630"/>
      <c r="O401" s="627">
        <f>M401-N401</f>
        <v>0</v>
      </c>
      <c r="P401" s="624"/>
      <c r="Q401" s="630"/>
      <c r="R401" s="627">
        <f>P401-Q401</f>
        <v>0</v>
      </c>
      <c r="S401" s="624"/>
      <c r="T401" s="630"/>
      <c r="U401" s="627">
        <f>S401-T401</f>
        <v>0</v>
      </c>
      <c r="V401" s="624"/>
      <c r="W401" s="630"/>
      <c r="X401" s="627">
        <f>V401-W401</f>
        <v>0</v>
      </c>
      <c r="Y401" s="628"/>
    </row>
    <row r="402" spans="1:25" ht="5.25" customHeight="1" outlineLevel="2" x14ac:dyDescent="0.15">
      <c r="A402" s="1094"/>
      <c r="B402" s="87"/>
      <c r="C402" s="1189"/>
      <c r="D402" s="85"/>
      <c r="E402" s="160"/>
      <c r="F402" s="42"/>
      <c r="G402" s="502"/>
      <c r="H402" s="551"/>
      <c r="I402" s="42"/>
      <c r="J402" s="502"/>
      <c r="K402" s="551"/>
      <c r="L402" s="42"/>
      <c r="M402" s="502"/>
      <c r="N402" s="551"/>
      <c r="O402" s="42"/>
      <c r="P402" s="502"/>
      <c r="Q402" s="551"/>
      <c r="R402" s="42"/>
      <c r="S402" s="502"/>
      <c r="T402" s="551"/>
      <c r="U402" s="42"/>
      <c r="V402" s="502"/>
      <c r="W402" s="551"/>
      <c r="X402" s="42"/>
      <c r="Y402" s="327"/>
    </row>
    <row r="403" spans="1:25" ht="12" customHeight="1" outlineLevel="2" x14ac:dyDescent="0.15">
      <c r="A403" s="1340" t="s">
        <v>59</v>
      </c>
      <c r="B403" s="1341"/>
      <c r="C403" s="1179"/>
      <c r="D403" s="63">
        <f>SUM(D405:D406)</f>
        <v>24000</v>
      </c>
      <c r="E403" s="107">
        <f t="shared" si="415"/>
        <v>0</v>
      </c>
      <c r="F403" s="65">
        <f t="shared" ref="F403:V403" si="417">SUM(F405)</f>
        <v>-12000</v>
      </c>
      <c r="G403" s="66">
        <f t="shared" si="417"/>
        <v>0</v>
      </c>
      <c r="H403" s="75">
        <f>SUM(H405)</f>
        <v>0</v>
      </c>
      <c r="I403" s="109">
        <f>G403-H403</f>
        <v>0</v>
      </c>
      <c r="J403" s="66">
        <f t="shared" si="417"/>
        <v>0</v>
      </c>
      <c r="K403" s="75">
        <f>SUM(K405)</f>
        <v>0</v>
      </c>
      <c r="L403" s="109">
        <f>J403-K403</f>
        <v>0</v>
      </c>
      <c r="M403" s="66">
        <f t="shared" si="417"/>
        <v>0</v>
      </c>
      <c r="N403" s="75">
        <f>SUM(N405)</f>
        <v>0</v>
      </c>
      <c r="O403" s="109">
        <f>M403-N403</f>
        <v>0</v>
      </c>
      <c r="P403" s="66">
        <f t="shared" si="417"/>
        <v>0</v>
      </c>
      <c r="Q403" s="75">
        <f>SUM(Q405)</f>
        <v>0</v>
      </c>
      <c r="R403" s="109">
        <f>P403-Q403</f>
        <v>0</v>
      </c>
      <c r="S403" s="66">
        <f t="shared" si="417"/>
        <v>0</v>
      </c>
      <c r="T403" s="75">
        <f>SUM(T405:T406)</f>
        <v>24000</v>
      </c>
      <c r="U403" s="65">
        <f>S403-T403</f>
        <v>-24000</v>
      </c>
      <c r="V403" s="66">
        <f t="shared" si="417"/>
        <v>0</v>
      </c>
      <c r="W403" s="75">
        <f>SUM(W405)</f>
        <v>0</v>
      </c>
      <c r="X403" s="109">
        <f>V403-W403</f>
        <v>0</v>
      </c>
      <c r="Y403" s="327"/>
    </row>
    <row r="404" spans="1:25" ht="5.25" customHeight="1" outlineLevel="2" x14ac:dyDescent="0.15">
      <c r="A404" s="1092"/>
      <c r="B404" s="86"/>
      <c r="C404" s="1187"/>
      <c r="D404" s="84"/>
      <c r="E404" s="159"/>
      <c r="F404" s="43"/>
      <c r="G404" s="501"/>
      <c r="H404" s="549"/>
      <c r="I404" s="43"/>
      <c r="J404" s="501"/>
      <c r="K404" s="549"/>
      <c r="L404" s="43"/>
      <c r="M404" s="501"/>
      <c r="N404" s="549"/>
      <c r="O404" s="43"/>
      <c r="P404" s="501"/>
      <c r="Q404" s="549"/>
      <c r="R404" s="43"/>
      <c r="S404" s="501"/>
      <c r="T404" s="549"/>
      <c r="U404" s="43"/>
      <c r="V404" s="501"/>
      <c r="W404" s="549"/>
      <c r="X404" s="43"/>
      <c r="Y404" s="327"/>
    </row>
    <row r="405" spans="1:25" s="642" customFormat="1" ht="12.75" customHeight="1" outlineLevel="2" x14ac:dyDescent="0.15">
      <c r="A405" s="1089">
        <v>62392</v>
      </c>
      <c r="B405" s="631" t="s">
        <v>185</v>
      </c>
      <c r="C405" s="1184" t="s">
        <v>837</v>
      </c>
      <c r="D405" s="632">
        <f t="shared" ref="D405" si="418">SUM(H405,K405,N405,Q405,T405,W405)</f>
        <v>12000</v>
      </c>
      <c r="E405" s="626">
        <f t="shared" si="415"/>
        <v>0</v>
      </c>
      <c r="F405" s="627">
        <f t="shared" ref="F405" si="419">E405-D405</f>
        <v>-12000</v>
      </c>
      <c r="G405" s="1030"/>
      <c r="H405" s="1031"/>
      <c r="I405" s="1032">
        <f>G405-H405</f>
        <v>0</v>
      </c>
      <c r="J405" s="1030"/>
      <c r="K405" s="1031"/>
      <c r="L405" s="1032">
        <f>J405-K405</f>
        <v>0</v>
      </c>
      <c r="M405" s="1030"/>
      <c r="N405" s="1031"/>
      <c r="O405" s="1032">
        <f>M405-N405</f>
        <v>0</v>
      </c>
      <c r="P405" s="1030"/>
      <c r="Q405" s="1031"/>
      <c r="R405" s="1032">
        <f>P405-Q405</f>
        <v>0</v>
      </c>
      <c r="S405" s="624">
        <f>Balance!C48</f>
        <v>0</v>
      </c>
      <c r="T405" s="633">
        <v>12000</v>
      </c>
      <c r="U405" s="627">
        <f>S405-T405</f>
        <v>-12000</v>
      </c>
      <c r="V405" s="1030"/>
      <c r="W405" s="1031"/>
      <c r="X405" s="1032">
        <f>V405-W405</f>
        <v>0</v>
      </c>
      <c r="Y405" s="641"/>
    </row>
    <row r="406" spans="1:25" s="642" customFormat="1" ht="12.75" customHeight="1" outlineLevel="2" x14ac:dyDescent="0.15">
      <c r="A406" s="1089">
        <v>62393</v>
      </c>
      <c r="B406" s="631" t="s">
        <v>838</v>
      </c>
      <c r="C406" s="1184" t="s">
        <v>839</v>
      </c>
      <c r="D406" s="632">
        <f t="shared" ref="D406" si="420">SUM(H406,K406,N406,Q406,T406,W406)</f>
        <v>12000</v>
      </c>
      <c r="E406" s="626">
        <f t="shared" ref="E406" si="421">SUM(G406,J406,M406,P406,S406,V406)</f>
        <v>0</v>
      </c>
      <c r="F406" s="627">
        <f t="shared" ref="F406" si="422">E406-D406</f>
        <v>-12000</v>
      </c>
      <c r="G406" s="1030"/>
      <c r="H406" s="1031"/>
      <c r="I406" s="1032"/>
      <c r="J406" s="1030"/>
      <c r="K406" s="1031"/>
      <c r="L406" s="1032"/>
      <c r="M406" s="1030"/>
      <c r="N406" s="1031"/>
      <c r="O406" s="1032"/>
      <c r="P406" s="1030"/>
      <c r="Q406" s="1031"/>
      <c r="R406" s="1032"/>
      <c r="S406" s="624">
        <f>Balance!C49</f>
        <v>0</v>
      </c>
      <c r="T406" s="633">
        <v>12000</v>
      </c>
      <c r="U406" s="627"/>
      <c r="V406" s="1030"/>
      <c r="W406" s="1031"/>
      <c r="X406" s="1032"/>
      <c r="Y406" s="641"/>
    </row>
    <row r="407" spans="1:25" ht="5.25" customHeight="1" outlineLevel="2" x14ac:dyDescent="0.15">
      <c r="A407" s="1092"/>
      <c r="B407" s="86"/>
      <c r="C407" s="1187"/>
      <c r="D407" s="84"/>
      <c r="E407" s="159"/>
      <c r="F407" s="43"/>
      <c r="G407" s="501"/>
      <c r="H407" s="549"/>
      <c r="I407" s="43"/>
      <c r="J407" s="501"/>
      <c r="K407" s="549"/>
      <c r="L407" s="43"/>
      <c r="M407" s="501"/>
      <c r="N407" s="549"/>
      <c r="O407" s="43"/>
      <c r="P407" s="501"/>
      <c r="Q407" s="549"/>
      <c r="R407" s="43"/>
      <c r="S407" s="501"/>
      <c r="T407" s="549"/>
      <c r="U407" s="43"/>
      <c r="V407" s="501"/>
      <c r="W407" s="549"/>
      <c r="X407" s="43"/>
      <c r="Y407" s="327"/>
    </row>
    <row r="408" spans="1:25" ht="12" customHeight="1" outlineLevel="2" x14ac:dyDescent="0.15">
      <c r="A408" s="1340" t="s">
        <v>60</v>
      </c>
      <c r="B408" s="1341"/>
      <c r="C408" s="1179"/>
      <c r="D408" s="63">
        <f>SUM(D410:D411)</f>
        <v>4000</v>
      </c>
      <c r="E408" s="107">
        <f t="shared" si="415"/>
        <v>0</v>
      </c>
      <c r="F408" s="65">
        <f>SUM(F410:F414)</f>
        <v>-4000</v>
      </c>
      <c r="G408" s="66">
        <f>SUM(G410:G411)</f>
        <v>0</v>
      </c>
      <c r="H408" s="75">
        <f>SUM(H410:H411)</f>
        <v>0</v>
      </c>
      <c r="I408" s="65">
        <f>G408-H408</f>
        <v>0</v>
      </c>
      <c r="J408" s="66">
        <f>SUM(J410:J411)</f>
        <v>0</v>
      </c>
      <c r="K408" s="75">
        <f>SUM(K410:K411)</f>
        <v>0</v>
      </c>
      <c r="L408" s="65">
        <f>J408-K408</f>
        <v>0</v>
      </c>
      <c r="M408" s="66">
        <f>SUM(M410:M413)</f>
        <v>0</v>
      </c>
      <c r="N408" s="75">
        <f>SUM(N410:N411)</f>
        <v>0</v>
      </c>
      <c r="O408" s="65">
        <f>M408-N408</f>
        <v>0</v>
      </c>
      <c r="P408" s="66">
        <f>SUM(P410:P413)</f>
        <v>0</v>
      </c>
      <c r="Q408" s="75">
        <f>SUM(Q410:Q411)</f>
        <v>0</v>
      </c>
      <c r="R408" s="65">
        <f>P408-Q408</f>
        <v>0</v>
      </c>
      <c r="S408" s="66">
        <f>SUM(S410:S411)</f>
        <v>0</v>
      </c>
      <c r="T408" s="75">
        <f>SUM(T410:T411)</f>
        <v>2000</v>
      </c>
      <c r="U408" s="65">
        <f>S408-T408</f>
        <v>-2000</v>
      </c>
      <c r="V408" s="66">
        <f>SUM(V410:V411)</f>
        <v>0</v>
      </c>
      <c r="W408" s="75">
        <f>SUM(W410:W411)</f>
        <v>2000</v>
      </c>
      <c r="X408" s="65">
        <f>V408-W408</f>
        <v>-2000</v>
      </c>
      <c r="Y408" s="327"/>
    </row>
    <row r="409" spans="1:25" ht="5.25" customHeight="1" outlineLevel="2" x14ac:dyDescent="0.15">
      <c r="A409" s="1110"/>
      <c r="B409" s="123"/>
      <c r="C409" s="1214"/>
      <c r="D409" s="124"/>
      <c r="E409" s="172"/>
      <c r="F409" s="44"/>
      <c r="G409" s="515"/>
      <c r="H409" s="562"/>
      <c r="I409" s="44"/>
      <c r="J409" s="515"/>
      <c r="K409" s="562"/>
      <c r="L409" s="44"/>
      <c r="M409" s="515"/>
      <c r="N409" s="562"/>
      <c r="O409" s="44"/>
      <c r="P409" s="515"/>
      <c r="Q409" s="562"/>
      <c r="R409" s="44"/>
      <c r="S409" s="515"/>
      <c r="T409" s="562"/>
      <c r="U409" s="44"/>
      <c r="V409" s="515"/>
      <c r="W409" s="562"/>
      <c r="X409" s="44"/>
      <c r="Y409" s="327"/>
    </row>
    <row r="410" spans="1:25" s="642" customFormat="1" ht="12.75" customHeight="1" outlineLevel="2" x14ac:dyDescent="0.15">
      <c r="A410" s="1096">
        <v>62381</v>
      </c>
      <c r="B410" s="649" t="s">
        <v>186</v>
      </c>
      <c r="C410" s="1192" t="s">
        <v>836</v>
      </c>
      <c r="D410" s="650">
        <f t="shared" ref="D410:D413" si="423">SUM(H410,K410,N410,Q410,T410,W410)</f>
        <v>2000</v>
      </c>
      <c r="E410" s="626">
        <f t="shared" si="415"/>
        <v>0</v>
      </c>
      <c r="F410" s="1022">
        <f t="shared" ref="F410:F413" si="424">E410-D410</f>
        <v>-2000</v>
      </c>
      <c r="G410" s="651"/>
      <c r="H410" s="652"/>
      <c r="I410" s="627">
        <f t="shared" ref="I410:I413" si="425">G410-H410</f>
        <v>0</v>
      </c>
      <c r="J410" s="1039"/>
      <c r="K410" s="1040"/>
      <c r="L410" s="1034">
        <f t="shared" ref="L410:L413" si="426">J410-K410</f>
        <v>0</v>
      </c>
      <c r="M410" s="1039"/>
      <c r="N410" s="1055"/>
      <c r="O410" s="1034">
        <f t="shared" ref="O410:O413" si="427">M410-N410</f>
        <v>0</v>
      </c>
      <c r="P410" s="1039"/>
      <c r="Q410" s="1040"/>
      <c r="R410" s="1032">
        <f t="shared" ref="R410:R413" si="428">P410-Q410</f>
        <v>0</v>
      </c>
      <c r="S410" s="1030"/>
      <c r="T410" s="1040"/>
      <c r="U410" s="1032">
        <f t="shared" ref="U410:U413" si="429">S410-T410</f>
        <v>0</v>
      </c>
      <c r="V410" s="651"/>
      <c r="W410" s="652">
        <v>2000</v>
      </c>
      <c r="X410" s="627">
        <f t="shared" ref="X410:X413" si="430">V410-W410</f>
        <v>-2000</v>
      </c>
      <c r="Y410" s="641"/>
    </row>
    <row r="411" spans="1:25" s="642" customFormat="1" ht="12.75" customHeight="1" outlineLevel="2" x14ac:dyDescent="0.15">
      <c r="A411" s="1096">
        <v>62382</v>
      </c>
      <c r="B411" s="649" t="s">
        <v>479</v>
      </c>
      <c r="C411" s="1192" t="s">
        <v>836</v>
      </c>
      <c r="D411" s="650">
        <f t="shared" si="423"/>
        <v>2000</v>
      </c>
      <c r="E411" s="626">
        <f t="shared" si="415"/>
        <v>0</v>
      </c>
      <c r="F411" s="627">
        <f t="shared" si="424"/>
        <v>-2000</v>
      </c>
      <c r="G411" s="624"/>
      <c r="H411" s="652"/>
      <c r="I411" s="627">
        <f t="shared" si="425"/>
        <v>0</v>
      </c>
      <c r="J411" s="1030"/>
      <c r="K411" s="1040"/>
      <c r="L411" s="1032">
        <f t="shared" si="426"/>
        <v>0</v>
      </c>
      <c r="M411" s="1030"/>
      <c r="N411" s="1040"/>
      <c r="O411" s="1032">
        <f t="shared" si="427"/>
        <v>0</v>
      </c>
      <c r="P411" s="1030"/>
      <c r="Q411" s="1040"/>
      <c r="R411" s="1032">
        <f t="shared" si="428"/>
        <v>0</v>
      </c>
      <c r="S411" s="624">
        <f>Balance!C46</f>
        <v>0</v>
      </c>
      <c r="T411" s="652">
        <v>2000</v>
      </c>
      <c r="U411" s="627">
        <f t="shared" si="429"/>
        <v>-2000</v>
      </c>
      <c r="V411" s="1039"/>
      <c r="W411" s="1040"/>
      <c r="X411" s="1032">
        <f t="shared" si="430"/>
        <v>0</v>
      </c>
      <c r="Y411" s="641"/>
    </row>
    <row r="412" spans="1:25" s="642" customFormat="1" ht="12.75" customHeight="1" outlineLevel="2" x14ac:dyDescent="0.15">
      <c r="A412" s="1096">
        <v>62384</v>
      </c>
      <c r="B412" s="649" t="s">
        <v>478</v>
      </c>
      <c r="C412" s="1192" t="s">
        <v>836</v>
      </c>
      <c r="D412" s="650">
        <f t="shared" si="423"/>
        <v>0</v>
      </c>
      <c r="E412" s="626">
        <f t="shared" ref="E412" si="431">SUM(G412,J412,M412,P412,S412,V412)</f>
        <v>0</v>
      </c>
      <c r="F412" s="627">
        <f t="shared" ref="F412" si="432">E412-D412</f>
        <v>0</v>
      </c>
      <c r="G412" s="624"/>
      <c r="H412" s="652"/>
      <c r="I412" s="627">
        <f t="shared" ref="I412" si="433">G412-H412</f>
        <v>0</v>
      </c>
      <c r="J412" s="1030"/>
      <c r="K412" s="1040"/>
      <c r="L412" s="1032">
        <f t="shared" ref="L412" si="434">J412-K412</f>
        <v>0</v>
      </c>
      <c r="M412" s="624">
        <f>Balance!C47</f>
        <v>0</v>
      </c>
      <c r="N412" s="652"/>
      <c r="O412" s="627">
        <f t="shared" ref="O412" si="435">M412-N412</f>
        <v>0</v>
      </c>
      <c r="P412" s="1030"/>
      <c r="Q412" s="1040"/>
      <c r="R412" s="1032">
        <f t="shared" ref="R412" si="436">P412-Q412</f>
        <v>0</v>
      </c>
      <c r="S412" s="1030"/>
      <c r="T412" s="1040"/>
      <c r="U412" s="1032">
        <f t="shared" ref="U412" si="437">S412-T412</f>
        <v>0</v>
      </c>
      <c r="V412" s="1030"/>
      <c r="W412" s="1040"/>
      <c r="X412" s="1032">
        <f t="shared" ref="X412" si="438">V412-W412</f>
        <v>0</v>
      </c>
      <c r="Y412" s="641"/>
    </row>
    <row r="413" spans="1:25" s="642" customFormat="1" ht="12.75" customHeight="1" outlineLevel="2" x14ac:dyDescent="0.15">
      <c r="A413" s="1096">
        <v>62385</v>
      </c>
      <c r="B413" s="649" t="s">
        <v>376</v>
      </c>
      <c r="C413" s="1192" t="s">
        <v>836</v>
      </c>
      <c r="D413" s="650">
        <f t="shared" si="423"/>
        <v>0</v>
      </c>
      <c r="E413" s="626">
        <f t="shared" ref="E413" si="439">SUM(G413,J413,M413,P413,S413,V413)</f>
        <v>0</v>
      </c>
      <c r="F413" s="627">
        <f t="shared" si="424"/>
        <v>0</v>
      </c>
      <c r="G413" s="658"/>
      <c r="H413" s="652"/>
      <c r="I413" s="627">
        <f t="shared" si="425"/>
        <v>0</v>
      </c>
      <c r="J413" s="1042"/>
      <c r="K413" s="1040"/>
      <c r="L413" s="1032">
        <f t="shared" si="426"/>
        <v>0</v>
      </c>
      <c r="M413" s="1042"/>
      <c r="N413" s="1040"/>
      <c r="O413" s="1032">
        <f t="shared" si="427"/>
        <v>0</v>
      </c>
      <c r="P413" s="658"/>
      <c r="Q413" s="652"/>
      <c r="R413" s="627">
        <f t="shared" si="428"/>
        <v>0</v>
      </c>
      <c r="S413" s="1042"/>
      <c r="T413" s="1040"/>
      <c r="U413" s="1032">
        <f t="shared" si="429"/>
        <v>0</v>
      </c>
      <c r="V413" s="1042"/>
      <c r="W413" s="1040"/>
      <c r="X413" s="1032">
        <f t="shared" si="430"/>
        <v>0</v>
      </c>
      <c r="Y413" s="641"/>
    </row>
    <row r="414" spans="1:25" ht="5.25" customHeight="1" outlineLevel="2" x14ac:dyDescent="0.15">
      <c r="A414" s="1097"/>
      <c r="B414" s="98"/>
      <c r="C414" s="1194"/>
      <c r="D414" s="99"/>
      <c r="E414" s="163"/>
      <c r="F414" s="41"/>
      <c r="G414" s="506"/>
      <c r="H414" s="554"/>
      <c r="I414" s="41"/>
      <c r="J414" s="506"/>
      <c r="K414" s="554"/>
      <c r="L414" s="41"/>
      <c r="M414" s="506"/>
      <c r="N414" s="554"/>
      <c r="O414" s="41"/>
      <c r="P414" s="506"/>
      <c r="Q414" s="554"/>
      <c r="R414" s="41"/>
      <c r="S414" s="506"/>
      <c r="T414" s="554"/>
      <c r="U414" s="41"/>
      <c r="V414" s="506"/>
      <c r="W414" s="554"/>
      <c r="X414" s="41"/>
      <c r="Y414" s="327"/>
    </row>
    <row r="415" spans="1:25" ht="12" customHeight="1" outlineLevel="2" x14ac:dyDescent="0.15">
      <c r="A415" s="1340" t="s">
        <v>61</v>
      </c>
      <c r="B415" s="1341"/>
      <c r="C415" s="1193"/>
      <c r="D415" s="94">
        <f>SUM(D417:D429)</f>
        <v>9400</v>
      </c>
      <c r="E415" s="107">
        <f t="shared" si="415"/>
        <v>0</v>
      </c>
      <c r="F415" s="95">
        <f>SUM(F417:F429)</f>
        <v>-9400</v>
      </c>
      <c r="G415" s="505">
        <f t="shared" ref="G415" si="440">SUM(G419:G429)</f>
        <v>0</v>
      </c>
      <c r="H415" s="97">
        <f>SUM(H419:H429)</f>
        <v>0</v>
      </c>
      <c r="I415" s="95">
        <f>G415-H415</f>
        <v>0</v>
      </c>
      <c r="J415" s="505">
        <f>SUM(J417:J429)</f>
        <v>0</v>
      </c>
      <c r="K415" s="97">
        <f t="shared" ref="K415:W415" si="441">SUM(K417:K429)</f>
        <v>1000</v>
      </c>
      <c r="L415" s="95">
        <f>J415-K415</f>
        <v>-1000</v>
      </c>
      <c r="M415" s="505">
        <f>SUM(M417:M429)</f>
        <v>0</v>
      </c>
      <c r="N415" s="97">
        <f t="shared" si="441"/>
        <v>5000</v>
      </c>
      <c r="O415" s="95">
        <f>M415-N415</f>
        <v>-5000</v>
      </c>
      <c r="P415" s="505">
        <f t="shared" si="441"/>
        <v>0</v>
      </c>
      <c r="Q415" s="97">
        <f t="shared" si="441"/>
        <v>2000</v>
      </c>
      <c r="R415" s="95">
        <f>P415-Q415</f>
        <v>-2000</v>
      </c>
      <c r="S415" s="505">
        <f t="shared" si="441"/>
        <v>0</v>
      </c>
      <c r="T415" s="97">
        <f t="shared" si="441"/>
        <v>3000</v>
      </c>
      <c r="U415" s="95">
        <f>S415-T415</f>
        <v>-3000</v>
      </c>
      <c r="V415" s="505">
        <f t="shared" si="441"/>
        <v>0</v>
      </c>
      <c r="W415" s="97">
        <f t="shared" si="441"/>
        <v>0</v>
      </c>
      <c r="X415" s="95">
        <f>V415-W415</f>
        <v>0</v>
      </c>
      <c r="Y415" s="327"/>
    </row>
    <row r="416" spans="1:25" ht="5.25" customHeight="1" outlineLevel="2" x14ac:dyDescent="0.15">
      <c r="A416" s="1097"/>
      <c r="B416" s="98"/>
      <c r="C416" s="1194"/>
      <c r="D416" s="99"/>
      <c r="E416" s="163"/>
      <c r="F416" s="41"/>
      <c r="G416" s="506"/>
      <c r="H416" s="554"/>
      <c r="I416" s="41"/>
      <c r="J416" s="1045"/>
      <c r="K416" s="1046"/>
      <c r="L416" s="1047"/>
      <c r="M416" s="1045"/>
      <c r="N416" s="1046"/>
      <c r="O416" s="1047"/>
      <c r="P416" s="506"/>
      <c r="Q416" s="554"/>
      <c r="R416" s="41"/>
      <c r="S416" s="506"/>
      <c r="T416" s="554"/>
      <c r="U416" s="41"/>
      <c r="V416" s="506"/>
      <c r="W416" s="554"/>
      <c r="X416" s="41"/>
      <c r="Y416" s="327"/>
    </row>
    <row r="417" spans="1:25" s="613" customFormat="1" ht="12.75" customHeight="1" outlineLevel="2" x14ac:dyDescent="0.15">
      <c r="A417" s="1096">
        <v>62352</v>
      </c>
      <c r="B417" s="649" t="s">
        <v>387</v>
      </c>
      <c r="C417" s="1192" t="s">
        <v>813</v>
      </c>
      <c r="D417" s="650">
        <f t="shared" ref="D417:D429" si="442">SUM(H417,K417,N417,Q417,T417,W417)</f>
        <v>1500</v>
      </c>
      <c r="E417" s="673">
        <f t="shared" si="415"/>
        <v>0</v>
      </c>
      <c r="F417" s="627">
        <f t="shared" ref="F417:F429" si="443">E417-D417</f>
        <v>-1500</v>
      </c>
      <c r="G417" s="674"/>
      <c r="H417" s="675"/>
      <c r="I417" s="627">
        <f t="shared" ref="I417:I429" si="444">G417-H417</f>
        <v>0</v>
      </c>
      <c r="J417" s="1056"/>
      <c r="K417" s="1051"/>
      <c r="L417" s="1044">
        <f t="shared" ref="L417:L429" si="445">J417-K417</f>
        <v>0</v>
      </c>
      <c r="M417" s="1056"/>
      <c r="N417" s="1057"/>
      <c r="O417" s="1032">
        <f t="shared" ref="O417:O429" si="446">M417-N417</f>
        <v>0</v>
      </c>
      <c r="P417" s="1056"/>
      <c r="Q417" s="1057"/>
      <c r="R417" s="1044">
        <f t="shared" ref="R417:R429" si="447">P417-Q417</f>
        <v>0</v>
      </c>
      <c r="S417" s="676"/>
      <c r="T417" s="652">
        <v>1500</v>
      </c>
      <c r="U417" s="757">
        <f t="shared" ref="U417:U429" si="448">S417-T417</f>
        <v>-1500</v>
      </c>
      <c r="V417" s="1056"/>
      <c r="W417" s="1057"/>
      <c r="X417" s="1032">
        <f t="shared" ref="X417:X429" si="449">V417-W417</f>
        <v>0</v>
      </c>
      <c r="Y417" s="628"/>
    </row>
    <row r="418" spans="1:25" s="613" customFormat="1" ht="12.75" customHeight="1" outlineLevel="2" x14ac:dyDescent="0.15">
      <c r="A418" s="1096">
        <v>623522</v>
      </c>
      <c r="B418" s="649" t="s">
        <v>552</v>
      </c>
      <c r="C418" s="1192" t="s">
        <v>813</v>
      </c>
      <c r="D418" s="650">
        <f t="shared" si="442"/>
        <v>1500</v>
      </c>
      <c r="E418" s="673">
        <f t="shared" ref="E418" si="450">SUM(G418,J418,M418,P418,S418,V418)</f>
        <v>0</v>
      </c>
      <c r="F418" s="627">
        <f t="shared" ref="F418" si="451">E418-D418</f>
        <v>-1500</v>
      </c>
      <c r="G418" s="674"/>
      <c r="H418" s="675"/>
      <c r="I418" s="627">
        <f t="shared" ref="I418" si="452">G418-H418</f>
        <v>0</v>
      </c>
      <c r="J418" s="1056"/>
      <c r="K418" s="1051"/>
      <c r="L418" s="1032">
        <f t="shared" ref="L418" si="453">J418-K418</f>
        <v>0</v>
      </c>
      <c r="M418" s="1056"/>
      <c r="N418" s="1057"/>
      <c r="O418" s="1032">
        <f t="shared" ref="O418" si="454">M418-N418</f>
        <v>0</v>
      </c>
      <c r="P418" s="1056"/>
      <c r="Q418" s="1057"/>
      <c r="R418" s="1032">
        <f t="shared" ref="R418" si="455">P418-Q418</f>
        <v>0</v>
      </c>
      <c r="S418" s="676">
        <f>Balance!C37</f>
        <v>0</v>
      </c>
      <c r="T418" s="652">
        <v>1500</v>
      </c>
      <c r="U418" s="627">
        <f t="shared" ref="U418" si="456">S418-T418</f>
        <v>-1500</v>
      </c>
      <c r="V418" s="1056"/>
      <c r="W418" s="1057"/>
      <c r="X418" s="1032">
        <f t="shared" ref="X418" si="457">V418-W418</f>
        <v>0</v>
      </c>
      <c r="Y418" s="628"/>
    </row>
    <row r="419" spans="1:25" s="642" customFormat="1" ht="12.75" customHeight="1" outlineLevel="2" x14ac:dyDescent="0.15">
      <c r="A419" s="1096">
        <v>62353</v>
      </c>
      <c r="B419" s="649" t="s">
        <v>187</v>
      </c>
      <c r="C419" s="1192" t="s">
        <v>811</v>
      </c>
      <c r="D419" s="650">
        <f t="shared" si="442"/>
        <v>1000</v>
      </c>
      <c r="E419" s="626">
        <f t="shared" si="415"/>
        <v>0</v>
      </c>
      <c r="F419" s="627">
        <f t="shared" si="443"/>
        <v>-1000</v>
      </c>
      <c r="G419" s="651"/>
      <c r="H419" s="652"/>
      <c r="I419" s="627">
        <f t="shared" si="444"/>
        <v>0</v>
      </c>
      <c r="J419" s="651">
        <f>Balance!C38</f>
        <v>0</v>
      </c>
      <c r="K419" s="652">
        <v>1000</v>
      </c>
      <c r="L419" s="627">
        <f t="shared" si="445"/>
        <v>-1000</v>
      </c>
      <c r="M419" s="1039"/>
      <c r="N419" s="1040"/>
      <c r="O419" s="1032">
        <f t="shared" si="446"/>
        <v>0</v>
      </c>
      <c r="P419" s="1039"/>
      <c r="Q419" s="1040"/>
      <c r="R419" s="1032">
        <f t="shared" si="447"/>
        <v>0</v>
      </c>
      <c r="S419" s="1039"/>
      <c r="T419" s="1040"/>
      <c r="U419" s="1032">
        <f>S419-T419</f>
        <v>0</v>
      </c>
      <c r="V419" s="1039"/>
      <c r="W419" s="1040"/>
      <c r="X419" s="1032">
        <f t="shared" si="449"/>
        <v>0</v>
      </c>
      <c r="Y419" s="641"/>
    </row>
    <row r="420" spans="1:25" s="642" customFormat="1" ht="12.75" customHeight="1" outlineLevel="2" x14ac:dyDescent="0.15">
      <c r="A420" s="1096">
        <v>62354</v>
      </c>
      <c r="B420" s="649" t="s">
        <v>188</v>
      </c>
      <c r="C420" s="1192" t="s">
        <v>812</v>
      </c>
      <c r="D420" s="650">
        <v>1400</v>
      </c>
      <c r="E420" s="626">
        <f t="shared" si="415"/>
        <v>0</v>
      </c>
      <c r="F420" s="627">
        <f t="shared" si="443"/>
        <v>-1400</v>
      </c>
      <c r="G420" s="624"/>
      <c r="H420" s="652"/>
      <c r="I420" s="627">
        <f t="shared" si="444"/>
        <v>0</v>
      </c>
      <c r="J420" s="1030"/>
      <c r="K420" s="1040"/>
      <c r="L420" s="1032">
        <f t="shared" si="445"/>
        <v>0</v>
      </c>
      <c r="M420" s="624"/>
      <c r="N420" s="652">
        <v>3000</v>
      </c>
      <c r="O420" s="627">
        <f t="shared" si="446"/>
        <v>-3000</v>
      </c>
      <c r="P420" s="1030"/>
      <c r="Q420" s="1040"/>
      <c r="R420" s="1032">
        <f t="shared" si="447"/>
        <v>0</v>
      </c>
      <c r="S420" s="1030"/>
      <c r="T420" s="1040"/>
      <c r="U420" s="1032">
        <f t="shared" si="448"/>
        <v>0</v>
      </c>
      <c r="V420" s="1030"/>
      <c r="W420" s="1040"/>
      <c r="X420" s="1032">
        <f t="shared" si="449"/>
        <v>0</v>
      </c>
      <c r="Y420" s="641"/>
    </row>
    <row r="421" spans="1:25" s="642" customFormat="1" ht="12.75" customHeight="1" outlineLevel="2" x14ac:dyDescent="0.15">
      <c r="A421" s="1096"/>
      <c r="B421" s="649" t="s">
        <v>488</v>
      </c>
      <c r="C421" s="1192" t="s">
        <v>810</v>
      </c>
      <c r="D421" s="650">
        <f t="shared" si="442"/>
        <v>2000</v>
      </c>
      <c r="E421" s="626"/>
      <c r="F421" s="627">
        <f t="shared" si="443"/>
        <v>-2000</v>
      </c>
      <c r="G421" s="624"/>
      <c r="H421" s="652"/>
      <c r="I421" s="627"/>
      <c r="J421" s="1030"/>
      <c r="K421" s="1040"/>
      <c r="L421" s="1032"/>
      <c r="M421" s="624"/>
      <c r="N421" s="652">
        <v>2000</v>
      </c>
      <c r="O421" s="627"/>
      <c r="P421" s="1030"/>
      <c r="Q421" s="1040"/>
      <c r="R421" s="1032"/>
      <c r="S421" s="1030"/>
      <c r="T421" s="1040"/>
      <c r="U421" s="1032">
        <f t="shared" si="448"/>
        <v>0</v>
      </c>
      <c r="V421" s="1030"/>
      <c r="W421" s="1040"/>
      <c r="X421" s="1032">
        <f t="shared" si="449"/>
        <v>0</v>
      </c>
      <c r="Y421" s="641"/>
    </row>
    <row r="422" spans="1:25" s="642" customFormat="1" ht="12.75" customHeight="1" outlineLevel="2" x14ac:dyDescent="0.15">
      <c r="A422" s="1096">
        <v>62355</v>
      </c>
      <c r="B422" s="649" t="s">
        <v>189</v>
      </c>
      <c r="C422" s="1192" t="s">
        <v>811</v>
      </c>
      <c r="D422" s="650">
        <f t="shared" si="442"/>
        <v>1000</v>
      </c>
      <c r="E422" s="626">
        <f t="shared" si="415"/>
        <v>0</v>
      </c>
      <c r="F422" s="627">
        <f t="shared" si="443"/>
        <v>-1000</v>
      </c>
      <c r="G422" s="624"/>
      <c r="H422" s="652"/>
      <c r="I422" s="627">
        <f t="shared" si="444"/>
        <v>0</v>
      </c>
      <c r="J422" s="1030"/>
      <c r="K422" s="1040"/>
      <c r="L422" s="1032">
        <f t="shared" si="445"/>
        <v>0</v>
      </c>
      <c r="M422" s="1030"/>
      <c r="N422" s="1040"/>
      <c r="O422" s="1032">
        <f t="shared" si="446"/>
        <v>0</v>
      </c>
      <c r="P422" s="624"/>
      <c r="Q422" s="652">
        <v>1000</v>
      </c>
      <c r="R422" s="627">
        <f t="shared" si="447"/>
        <v>-1000</v>
      </c>
      <c r="S422" s="1030"/>
      <c r="T422" s="1040"/>
      <c r="U422" s="1032">
        <f t="shared" si="448"/>
        <v>0</v>
      </c>
      <c r="V422" s="1030"/>
      <c r="W422" s="1040"/>
      <c r="X422" s="1032">
        <f t="shared" si="449"/>
        <v>0</v>
      </c>
      <c r="Y422" s="641"/>
    </row>
    <row r="423" spans="1:25" s="642" customFormat="1" ht="12.75" customHeight="1" outlineLevel="2" x14ac:dyDescent="0.15">
      <c r="A423" s="1240">
        <v>62371</v>
      </c>
      <c r="B423" s="1239" t="s">
        <v>190</v>
      </c>
      <c r="C423" s="1192"/>
      <c r="D423" s="650">
        <f t="shared" si="442"/>
        <v>0</v>
      </c>
      <c r="E423" s="626">
        <f t="shared" si="415"/>
        <v>0</v>
      </c>
      <c r="F423" s="627">
        <f t="shared" si="443"/>
        <v>0</v>
      </c>
      <c r="G423" s="624"/>
      <c r="H423" s="652"/>
      <c r="I423" s="627">
        <f t="shared" si="444"/>
        <v>0</v>
      </c>
      <c r="J423" s="1030"/>
      <c r="K423" s="1040"/>
      <c r="L423" s="1032">
        <f t="shared" si="445"/>
        <v>0</v>
      </c>
      <c r="M423" s="1030"/>
      <c r="N423" s="1040"/>
      <c r="O423" s="1032">
        <f t="shared" si="446"/>
        <v>0</v>
      </c>
      <c r="P423" s="1030"/>
      <c r="Q423" s="1040"/>
      <c r="R423" s="1032">
        <f t="shared" si="447"/>
        <v>0</v>
      </c>
      <c r="S423" s="1030"/>
      <c r="T423" s="1040"/>
      <c r="U423" s="1032">
        <f t="shared" si="448"/>
        <v>0</v>
      </c>
      <c r="V423" s="624"/>
      <c r="W423" s="652"/>
      <c r="X423" s="627">
        <f t="shared" si="449"/>
        <v>0</v>
      </c>
      <c r="Y423" s="641"/>
    </row>
    <row r="424" spans="1:25" s="642" customFormat="1" ht="12.75" customHeight="1" outlineLevel="2" x14ac:dyDescent="0.15">
      <c r="A424" s="1240">
        <v>62372</v>
      </c>
      <c r="B424" s="1239" t="s">
        <v>191</v>
      </c>
      <c r="C424" s="1192"/>
      <c r="D424" s="650">
        <f t="shared" si="442"/>
        <v>0</v>
      </c>
      <c r="E424" s="626">
        <f t="shared" si="415"/>
        <v>0</v>
      </c>
      <c r="F424" s="627">
        <f t="shared" si="443"/>
        <v>0</v>
      </c>
      <c r="G424" s="624"/>
      <c r="H424" s="652"/>
      <c r="I424" s="627">
        <f t="shared" si="444"/>
        <v>0</v>
      </c>
      <c r="J424" s="1030"/>
      <c r="K424" s="1040"/>
      <c r="L424" s="1032">
        <f t="shared" si="445"/>
        <v>0</v>
      </c>
      <c r="M424" s="1030"/>
      <c r="N424" s="1040"/>
      <c r="O424" s="1032">
        <f t="shared" si="446"/>
        <v>0</v>
      </c>
      <c r="P424" s="1030"/>
      <c r="Q424" s="1040"/>
      <c r="R424" s="1032">
        <f t="shared" si="447"/>
        <v>0</v>
      </c>
      <c r="S424" s="624">
        <f>Balance!C43</f>
        <v>0</v>
      </c>
      <c r="T424" s="652">
        <v>0</v>
      </c>
      <c r="U424" s="627">
        <f t="shared" si="448"/>
        <v>0</v>
      </c>
      <c r="V424" s="1030"/>
      <c r="W424" s="1040"/>
      <c r="X424" s="1032">
        <f t="shared" si="449"/>
        <v>0</v>
      </c>
      <c r="Y424" s="641"/>
    </row>
    <row r="425" spans="1:25" s="642" customFormat="1" ht="12.75" customHeight="1" outlineLevel="2" x14ac:dyDescent="0.15">
      <c r="A425" s="1240">
        <v>623722</v>
      </c>
      <c r="B425" s="1239" t="s">
        <v>192</v>
      </c>
      <c r="C425" s="1192"/>
      <c r="D425" s="650">
        <f t="shared" si="442"/>
        <v>0</v>
      </c>
      <c r="E425" s="626">
        <f t="shared" si="415"/>
        <v>0</v>
      </c>
      <c r="F425" s="627">
        <f t="shared" si="443"/>
        <v>0</v>
      </c>
      <c r="G425" s="624"/>
      <c r="H425" s="652"/>
      <c r="I425" s="627">
        <f t="shared" si="444"/>
        <v>0</v>
      </c>
      <c r="J425" s="1030"/>
      <c r="K425" s="1040"/>
      <c r="L425" s="1032">
        <f t="shared" si="445"/>
        <v>0</v>
      </c>
      <c r="M425" s="1030"/>
      <c r="N425" s="1040"/>
      <c r="O425" s="1032">
        <f t="shared" si="446"/>
        <v>0</v>
      </c>
      <c r="P425" s="1030"/>
      <c r="Q425" s="1040"/>
      <c r="R425" s="1032">
        <f t="shared" si="447"/>
        <v>0</v>
      </c>
      <c r="S425" s="624">
        <f>Balance!C44</f>
        <v>0</v>
      </c>
      <c r="T425" s="652">
        <v>0</v>
      </c>
      <c r="U425" s="627">
        <f t="shared" si="448"/>
        <v>0</v>
      </c>
      <c r="V425" s="1030"/>
      <c r="W425" s="1040"/>
      <c r="X425" s="1032">
        <f t="shared" si="449"/>
        <v>0</v>
      </c>
      <c r="Y425" s="641"/>
    </row>
    <row r="426" spans="1:25" s="642" customFormat="1" ht="12.75" customHeight="1" outlineLevel="2" x14ac:dyDescent="0.15">
      <c r="A426" s="1240">
        <v>62373</v>
      </c>
      <c r="B426" s="1239" t="s">
        <v>193</v>
      </c>
      <c r="C426" s="1192"/>
      <c r="D426" s="650">
        <f t="shared" si="442"/>
        <v>0</v>
      </c>
      <c r="E426" s="626">
        <f t="shared" si="415"/>
        <v>0</v>
      </c>
      <c r="F426" s="627">
        <f t="shared" si="443"/>
        <v>0</v>
      </c>
      <c r="G426" s="624"/>
      <c r="H426" s="652"/>
      <c r="I426" s="627">
        <f t="shared" si="444"/>
        <v>0</v>
      </c>
      <c r="J426" s="624"/>
      <c r="K426" s="652"/>
      <c r="L426" s="627">
        <f t="shared" si="445"/>
        <v>0</v>
      </c>
      <c r="M426" s="1030"/>
      <c r="N426" s="1040"/>
      <c r="O426" s="1032">
        <f t="shared" si="446"/>
        <v>0</v>
      </c>
      <c r="P426" s="1030"/>
      <c r="Q426" s="1040"/>
      <c r="R426" s="1032">
        <f t="shared" si="447"/>
        <v>0</v>
      </c>
      <c r="S426" s="1030"/>
      <c r="T426" s="1040"/>
      <c r="U426" s="1032">
        <f t="shared" si="448"/>
        <v>0</v>
      </c>
      <c r="V426" s="1030"/>
      <c r="W426" s="1040"/>
      <c r="X426" s="1032">
        <f t="shared" si="449"/>
        <v>0</v>
      </c>
      <c r="Y426" s="641"/>
    </row>
    <row r="427" spans="1:25" s="642" customFormat="1" ht="12.75" customHeight="1" outlineLevel="2" x14ac:dyDescent="0.15">
      <c r="A427" s="1240">
        <v>62374</v>
      </c>
      <c r="B427" s="1239" t="s">
        <v>194</v>
      </c>
      <c r="C427" s="1192"/>
      <c r="D427" s="650">
        <f t="shared" si="442"/>
        <v>0</v>
      </c>
      <c r="E427" s="626">
        <f t="shared" si="415"/>
        <v>0</v>
      </c>
      <c r="F427" s="627">
        <f t="shared" si="443"/>
        <v>0</v>
      </c>
      <c r="G427" s="624"/>
      <c r="H427" s="652"/>
      <c r="I427" s="627">
        <f t="shared" si="444"/>
        <v>0</v>
      </c>
      <c r="J427" s="1030"/>
      <c r="K427" s="1040"/>
      <c r="L427" s="1032">
        <f t="shared" si="445"/>
        <v>0</v>
      </c>
      <c r="M427" s="624">
        <f>Balance!C45</f>
        <v>0</v>
      </c>
      <c r="N427" s="652">
        <v>0</v>
      </c>
      <c r="O427" s="627">
        <f t="shared" si="446"/>
        <v>0</v>
      </c>
      <c r="P427" s="1030"/>
      <c r="Q427" s="1040"/>
      <c r="R427" s="1032">
        <f t="shared" si="447"/>
        <v>0</v>
      </c>
      <c r="S427" s="1030"/>
      <c r="T427" s="1040"/>
      <c r="U427" s="1032">
        <f t="shared" si="448"/>
        <v>0</v>
      </c>
      <c r="V427" s="1030"/>
      <c r="W427" s="1040"/>
      <c r="X427" s="1032">
        <f t="shared" si="449"/>
        <v>0</v>
      </c>
      <c r="Y427" s="641"/>
    </row>
    <row r="428" spans="1:25" s="642" customFormat="1" ht="12.75" customHeight="1" outlineLevel="2" x14ac:dyDescent="0.15">
      <c r="A428" s="1240">
        <v>62375</v>
      </c>
      <c r="B428" s="1239" t="s">
        <v>195</v>
      </c>
      <c r="C428" s="1192"/>
      <c r="D428" s="650">
        <f t="shared" si="442"/>
        <v>0</v>
      </c>
      <c r="E428" s="626">
        <f t="shared" si="415"/>
        <v>0</v>
      </c>
      <c r="F428" s="627">
        <f t="shared" si="443"/>
        <v>0</v>
      </c>
      <c r="G428" s="624"/>
      <c r="H428" s="652"/>
      <c r="I428" s="627">
        <f t="shared" si="444"/>
        <v>0</v>
      </c>
      <c r="J428" s="1030"/>
      <c r="K428" s="1040"/>
      <c r="L428" s="1032">
        <f t="shared" si="445"/>
        <v>0</v>
      </c>
      <c r="M428" s="1030"/>
      <c r="N428" s="1040"/>
      <c r="O428" s="1032">
        <f t="shared" si="446"/>
        <v>0</v>
      </c>
      <c r="P428" s="624"/>
      <c r="Q428" s="652"/>
      <c r="R428" s="627">
        <f t="shared" si="447"/>
        <v>0</v>
      </c>
      <c r="S428" s="1030"/>
      <c r="T428" s="1040"/>
      <c r="U428" s="1032">
        <f t="shared" si="448"/>
        <v>0</v>
      </c>
      <c r="V428" s="1030"/>
      <c r="W428" s="1040"/>
      <c r="X428" s="1032">
        <f t="shared" si="449"/>
        <v>0</v>
      </c>
      <c r="Y428" s="641"/>
    </row>
    <row r="429" spans="1:25" s="642" customFormat="1" ht="12.75" customHeight="1" outlineLevel="2" x14ac:dyDescent="0.15">
      <c r="A429" s="1240">
        <v>623752</v>
      </c>
      <c r="B429" s="1239" t="s">
        <v>196</v>
      </c>
      <c r="C429" s="1192"/>
      <c r="D429" s="650">
        <f t="shared" si="442"/>
        <v>1000</v>
      </c>
      <c r="E429" s="626">
        <f t="shared" si="415"/>
        <v>0</v>
      </c>
      <c r="F429" s="627">
        <f t="shared" si="443"/>
        <v>-1000</v>
      </c>
      <c r="G429" s="624"/>
      <c r="H429" s="652"/>
      <c r="I429" s="627">
        <f t="shared" si="444"/>
        <v>0</v>
      </c>
      <c r="J429" s="1030"/>
      <c r="K429" s="1040"/>
      <c r="L429" s="1032">
        <f t="shared" si="445"/>
        <v>0</v>
      </c>
      <c r="M429" s="1030"/>
      <c r="N429" s="1040"/>
      <c r="O429" s="1044">
        <f t="shared" si="446"/>
        <v>0</v>
      </c>
      <c r="P429" s="780"/>
      <c r="Q429" s="652">
        <v>1000</v>
      </c>
      <c r="R429" s="627">
        <f t="shared" si="447"/>
        <v>-1000</v>
      </c>
      <c r="S429" s="1030"/>
      <c r="T429" s="1040"/>
      <c r="U429" s="1032">
        <f t="shared" si="448"/>
        <v>0</v>
      </c>
      <c r="V429" s="1030"/>
      <c r="W429" s="1040"/>
      <c r="X429" s="1032">
        <f t="shared" si="449"/>
        <v>0</v>
      </c>
      <c r="Y429" s="641"/>
    </row>
    <row r="430" spans="1:25" ht="5.25" customHeight="1" outlineLevel="2" x14ac:dyDescent="0.15">
      <c r="A430" s="1097"/>
      <c r="B430" s="98"/>
      <c r="C430" s="1194"/>
      <c r="D430" s="99"/>
      <c r="E430" s="163"/>
      <c r="F430" s="41"/>
      <c r="G430" s="506"/>
      <c r="H430" s="554"/>
      <c r="I430" s="41"/>
      <c r="J430" s="506"/>
      <c r="K430" s="554"/>
      <c r="L430" s="41"/>
      <c r="M430" s="506"/>
      <c r="N430" s="554"/>
      <c r="O430" s="41"/>
      <c r="P430" s="506"/>
      <c r="Q430" s="554"/>
      <c r="R430" s="41"/>
      <c r="S430" s="506"/>
      <c r="T430" s="554"/>
      <c r="U430" s="41"/>
      <c r="V430" s="506"/>
      <c r="W430" s="554"/>
      <c r="X430" s="41"/>
      <c r="Y430" s="327"/>
    </row>
    <row r="431" spans="1:25" ht="12.75" customHeight="1" thickBot="1" x14ac:dyDescent="0.2">
      <c r="A431" s="1378" t="s">
        <v>437</v>
      </c>
      <c r="B431" s="1345"/>
      <c r="C431" s="1215"/>
      <c r="D431" s="51">
        <f>SUM(D395+D399+D403+D408+D415)</f>
        <v>37400</v>
      </c>
      <c r="E431" s="50">
        <f>SUM(E395,E399,E403,E408,E415)</f>
        <v>0</v>
      </c>
      <c r="F431" s="45">
        <f>SUM(F395,F399,F403,F408,F415)</f>
        <v>-25400</v>
      </c>
      <c r="G431" s="486">
        <f>SUM(G395,G399,G403,G408,G415)</f>
        <v>0</v>
      </c>
      <c r="H431" s="38">
        <f>SUM(H395+H399+H403+H408+H415)</f>
        <v>0</v>
      </c>
      <c r="I431" s="45">
        <f>G431-H431</f>
        <v>0</v>
      </c>
      <c r="J431" s="486">
        <f>SUM(J395,J399,J403,J408,J415)</f>
        <v>0</v>
      </c>
      <c r="K431" s="38">
        <f>SUM(K395+K399+K403+K408+K415)</f>
        <v>1000</v>
      </c>
      <c r="L431" s="45">
        <f>J431-K431</f>
        <v>-1000</v>
      </c>
      <c r="M431" s="486">
        <f>SUM(M395,M399,M403,M408,M415)</f>
        <v>0</v>
      </c>
      <c r="N431" s="38">
        <f>SUM(N395+N399+N403+N408+N415)</f>
        <v>5000</v>
      </c>
      <c r="O431" s="45">
        <f>M431-N431</f>
        <v>-5000</v>
      </c>
      <c r="P431" s="486">
        <f>SUM(P395,P399,P403,P408,P415)</f>
        <v>0</v>
      </c>
      <c r="Q431" s="38">
        <f>SUM(Q395+Q399+Q403+Q408+Q415)</f>
        <v>2000</v>
      </c>
      <c r="R431" s="45">
        <f>P431-Q431</f>
        <v>-2000</v>
      </c>
      <c r="S431" s="486">
        <f>SUM(S395,S399,S403,S408,S415)</f>
        <v>0</v>
      </c>
      <c r="T431" s="38">
        <f>SUM(T395+T399+T403+T408+T415)</f>
        <v>29000</v>
      </c>
      <c r="U431" s="45">
        <f>S431-T431</f>
        <v>-29000</v>
      </c>
      <c r="V431" s="486">
        <f>SUM(V395,V399,V403,V408,V415)</f>
        <v>0</v>
      </c>
      <c r="W431" s="38">
        <f>SUM(W395+W399+W403+W408+W415)</f>
        <v>2000</v>
      </c>
      <c r="X431" s="45">
        <f>V431-W431</f>
        <v>-2000</v>
      </c>
      <c r="Y431" s="327"/>
    </row>
    <row r="432" spans="1:25" ht="14" thickBot="1" x14ac:dyDescent="0.2">
      <c r="A432" s="1083"/>
      <c r="B432" s="3"/>
      <c r="C432" s="3"/>
      <c r="D432" s="125"/>
      <c r="E432" s="324"/>
      <c r="F432" s="3"/>
      <c r="G432" s="516"/>
      <c r="H432" s="563"/>
      <c r="I432" s="3"/>
      <c r="J432" s="516"/>
      <c r="K432" s="563"/>
      <c r="L432" s="3"/>
      <c r="M432" s="516"/>
      <c r="N432" s="563"/>
      <c r="O432" s="3"/>
      <c r="P432" s="516"/>
      <c r="Q432" s="563"/>
      <c r="R432" s="3"/>
      <c r="S432" s="516"/>
      <c r="T432" s="563"/>
      <c r="U432" s="3"/>
      <c r="V432" s="516"/>
      <c r="W432" s="563"/>
      <c r="X432" s="3"/>
      <c r="Y432" s="327"/>
    </row>
    <row r="433" spans="1:25" ht="22.5" customHeight="1" thickBot="1" x14ac:dyDescent="0.2">
      <c r="A433" s="1111"/>
      <c r="B433" s="30" t="s">
        <v>62</v>
      </c>
      <c r="C433" s="1216"/>
      <c r="D433" s="48">
        <f t="shared" ref="D433:X433" si="458">SUM(D116,D131,D176,D207,D245,D290,D328,D357,D393,D431)</f>
        <v>617350</v>
      </c>
      <c r="E433" s="1071">
        <f t="shared" si="458"/>
        <v>0</v>
      </c>
      <c r="F433" s="46">
        <f t="shared" si="458"/>
        <v>-603200</v>
      </c>
      <c r="G433" s="487">
        <f t="shared" si="458"/>
        <v>0</v>
      </c>
      <c r="H433" s="40">
        <f t="shared" si="458"/>
        <v>138200</v>
      </c>
      <c r="I433" s="847">
        <f t="shared" si="458"/>
        <v>-138200</v>
      </c>
      <c r="J433" s="487">
        <f t="shared" si="458"/>
        <v>0</v>
      </c>
      <c r="K433" s="40">
        <f t="shared" si="458"/>
        <v>35600</v>
      </c>
      <c r="L433" s="847">
        <f t="shared" si="458"/>
        <v>-35600</v>
      </c>
      <c r="M433" s="487">
        <f t="shared" si="458"/>
        <v>0</v>
      </c>
      <c r="N433" s="40">
        <f t="shared" si="458"/>
        <v>123100</v>
      </c>
      <c r="O433" s="847">
        <f t="shared" si="458"/>
        <v>-123100</v>
      </c>
      <c r="P433" s="487">
        <f t="shared" si="458"/>
        <v>0</v>
      </c>
      <c r="Q433" s="40">
        <f t="shared" si="458"/>
        <v>58200</v>
      </c>
      <c r="R433" s="847">
        <f t="shared" si="458"/>
        <v>-58200</v>
      </c>
      <c r="S433" s="487">
        <f t="shared" si="458"/>
        <v>0</v>
      </c>
      <c r="T433" s="40">
        <f t="shared" si="458"/>
        <v>214250</v>
      </c>
      <c r="U433" s="847">
        <f t="shared" si="458"/>
        <v>-214250</v>
      </c>
      <c r="V433" s="487">
        <f t="shared" si="458"/>
        <v>0</v>
      </c>
      <c r="W433" s="40">
        <f t="shared" si="458"/>
        <v>70150</v>
      </c>
      <c r="X433" s="847">
        <f t="shared" si="458"/>
        <v>-70150</v>
      </c>
      <c r="Y433" s="327"/>
    </row>
    <row r="434" spans="1:25" s="11" customFormat="1" ht="27" thickTop="1" thickBot="1" x14ac:dyDescent="0.2">
      <c r="A434" s="1112"/>
      <c r="B434" s="127"/>
      <c r="C434" s="127"/>
      <c r="D434" s="26"/>
      <c r="E434" s="173"/>
      <c r="F434" s="128"/>
      <c r="G434" s="517"/>
      <c r="H434" s="564"/>
      <c r="I434" s="596"/>
      <c r="J434" s="517"/>
      <c r="K434" s="564"/>
      <c r="L434" s="596"/>
      <c r="M434" s="517"/>
      <c r="N434" s="564"/>
      <c r="O434" s="596"/>
      <c r="P434" s="517"/>
      <c r="Q434" s="564"/>
      <c r="R434" s="596"/>
      <c r="S434" s="517"/>
      <c r="T434" s="564"/>
      <c r="U434" s="596"/>
      <c r="V434" s="517"/>
      <c r="W434" s="564"/>
      <c r="X434" s="596"/>
      <c r="Y434" s="332"/>
    </row>
    <row r="435" spans="1:25" ht="30" customHeight="1" thickTop="1" thickBot="1" x14ac:dyDescent="0.2">
      <c r="A435" s="1346" t="s">
        <v>63</v>
      </c>
      <c r="B435" s="1347"/>
      <c r="C435" s="1177"/>
      <c r="D435" s="1241" t="s">
        <v>757</v>
      </c>
      <c r="E435" s="52" t="s">
        <v>758</v>
      </c>
      <c r="F435" s="53" t="s">
        <v>201</v>
      </c>
      <c r="G435" s="490" t="s">
        <v>759</v>
      </c>
      <c r="H435" s="491" t="s">
        <v>760</v>
      </c>
      <c r="I435" s="597" t="s">
        <v>270</v>
      </c>
      <c r="J435" s="490" t="s">
        <v>761</v>
      </c>
      <c r="K435" s="491" t="s">
        <v>760</v>
      </c>
      <c r="L435" s="597" t="s">
        <v>270</v>
      </c>
      <c r="M435" s="490" t="s">
        <v>762</v>
      </c>
      <c r="N435" s="491" t="s">
        <v>760</v>
      </c>
      <c r="O435" s="597" t="s">
        <v>270</v>
      </c>
      <c r="P435" s="490" t="s">
        <v>763</v>
      </c>
      <c r="Q435" s="491" t="s">
        <v>764</v>
      </c>
      <c r="R435" s="597" t="s">
        <v>270</v>
      </c>
      <c r="S435" s="490" t="s">
        <v>765</v>
      </c>
      <c r="T435" s="491" t="s">
        <v>764</v>
      </c>
      <c r="U435" s="597" t="s">
        <v>270</v>
      </c>
      <c r="V435" s="490" t="s">
        <v>766</v>
      </c>
      <c r="W435" s="1175" t="s">
        <v>764</v>
      </c>
      <c r="X435" s="597" t="s">
        <v>270</v>
      </c>
      <c r="Y435" s="1"/>
    </row>
    <row r="436" spans="1:25" ht="28" customHeight="1" x14ac:dyDescent="0.15">
      <c r="A436" s="1348" t="s">
        <v>64</v>
      </c>
      <c r="B436" s="1349"/>
      <c r="C436" s="1217"/>
      <c r="D436" s="1242"/>
      <c r="E436" s="129"/>
      <c r="F436" s="130"/>
      <c r="G436" s="518"/>
      <c r="H436" s="565"/>
      <c r="I436" s="598"/>
      <c r="J436" s="518"/>
      <c r="K436" s="565"/>
      <c r="L436" s="598"/>
      <c r="M436" s="518"/>
      <c r="N436" s="565"/>
      <c r="O436" s="598"/>
      <c r="P436" s="518"/>
      <c r="Q436" s="565"/>
      <c r="R436" s="598"/>
      <c r="S436" s="518"/>
      <c r="T436" s="565"/>
      <c r="U436" s="598"/>
      <c r="V436" s="518"/>
      <c r="W436" s="565"/>
      <c r="X436" s="598"/>
      <c r="Y436" s="1"/>
    </row>
    <row r="437" spans="1:25" ht="15" customHeight="1" outlineLevel="1" x14ac:dyDescent="0.15">
      <c r="A437" s="1374" t="s">
        <v>65</v>
      </c>
      <c r="B437" s="1375"/>
      <c r="C437" s="1218"/>
      <c r="D437" s="1243">
        <f>SUM(D439)</f>
        <v>14000</v>
      </c>
      <c r="E437" s="463">
        <f t="shared" si="415"/>
        <v>0</v>
      </c>
      <c r="F437" s="132">
        <f>SUM(F439)</f>
        <v>-14000</v>
      </c>
      <c r="G437" s="519">
        <f t="shared" ref="G437:V437" si="459">SUM(G439)</f>
        <v>0</v>
      </c>
      <c r="H437" s="566">
        <f>SUM(H439)</f>
        <v>14000</v>
      </c>
      <c r="I437" s="599">
        <f>G437-H437</f>
        <v>-14000</v>
      </c>
      <c r="J437" s="519">
        <f t="shared" si="459"/>
        <v>0</v>
      </c>
      <c r="K437" s="566">
        <f>SUM(K439)</f>
        <v>0</v>
      </c>
      <c r="L437" s="599">
        <f>J437-K437</f>
        <v>0</v>
      </c>
      <c r="M437" s="519">
        <f t="shared" si="459"/>
        <v>0</v>
      </c>
      <c r="N437" s="566">
        <f>SUM(N439)</f>
        <v>0</v>
      </c>
      <c r="O437" s="599">
        <f>M437-N437</f>
        <v>0</v>
      </c>
      <c r="P437" s="519">
        <f t="shared" si="459"/>
        <v>0</v>
      </c>
      <c r="Q437" s="566">
        <f>SUM(Q439)</f>
        <v>0</v>
      </c>
      <c r="R437" s="599">
        <f>P437-Q437</f>
        <v>0</v>
      </c>
      <c r="S437" s="519">
        <f t="shared" si="459"/>
        <v>0</v>
      </c>
      <c r="T437" s="566">
        <f>SUM(T439)</f>
        <v>0</v>
      </c>
      <c r="U437" s="599">
        <f>S437-T437</f>
        <v>0</v>
      </c>
      <c r="V437" s="519">
        <f t="shared" si="459"/>
        <v>0</v>
      </c>
      <c r="W437" s="566">
        <f>SUM(W439)</f>
        <v>0</v>
      </c>
      <c r="X437" s="599">
        <f>V437-W437</f>
        <v>0</v>
      </c>
      <c r="Y437" s="1"/>
    </row>
    <row r="438" spans="1:25" ht="5.25" customHeight="1" outlineLevel="1" x14ac:dyDescent="0.15">
      <c r="A438" s="1113"/>
      <c r="B438" s="31"/>
      <c r="C438" s="1201"/>
      <c r="D438" s="1244"/>
      <c r="E438" s="159"/>
      <c r="F438" s="133"/>
      <c r="G438" s="501"/>
      <c r="H438" s="549"/>
      <c r="I438" s="758"/>
      <c r="J438" s="501"/>
      <c r="K438" s="549"/>
      <c r="L438" s="758"/>
      <c r="M438" s="501"/>
      <c r="N438" s="549"/>
      <c r="O438" s="758"/>
      <c r="P438" s="501"/>
      <c r="Q438" s="549"/>
      <c r="R438" s="758"/>
      <c r="S438" s="501"/>
      <c r="T438" s="549"/>
      <c r="U438" s="758"/>
      <c r="V438" s="501"/>
      <c r="W438" s="549"/>
      <c r="X438" s="758"/>
      <c r="Y438" s="1"/>
    </row>
    <row r="439" spans="1:25" s="642" customFormat="1" ht="15" customHeight="1" outlineLevel="1" x14ac:dyDescent="0.15">
      <c r="A439" s="1089">
        <v>7589</v>
      </c>
      <c r="B439" s="677" t="s">
        <v>218</v>
      </c>
      <c r="C439" s="855" t="s">
        <v>841</v>
      </c>
      <c r="D439" s="1245">
        <f t="shared" ref="D439" si="460">SUM(H439,K439,N439,Q439,T439,W439)</f>
        <v>14000</v>
      </c>
      <c r="E439" s="626">
        <f t="shared" si="415"/>
        <v>0</v>
      </c>
      <c r="F439" s="848">
        <f t="shared" ref="F439" si="461">E439-D439</f>
        <v>-14000</v>
      </c>
      <c r="G439" s="651">
        <f>Balance!D96</f>
        <v>0</v>
      </c>
      <c r="H439" s="633">
        <v>14000</v>
      </c>
      <c r="I439" s="757">
        <f>G439-H439</f>
        <v>-14000</v>
      </c>
      <c r="J439" s="1039"/>
      <c r="K439" s="1031"/>
      <c r="L439" s="1044">
        <f>J439-K439</f>
        <v>0</v>
      </c>
      <c r="M439" s="1039"/>
      <c r="N439" s="1031"/>
      <c r="O439" s="1044">
        <f>M439-N439</f>
        <v>0</v>
      </c>
      <c r="P439" s="1039"/>
      <c r="Q439" s="1031"/>
      <c r="R439" s="1044">
        <f>P439-Q439</f>
        <v>0</v>
      </c>
      <c r="S439" s="1039"/>
      <c r="T439" s="1031"/>
      <c r="U439" s="1044">
        <f>S439-T439</f>
        <v>0</v>
      </c>
      <c r="V439" s="1039"/>
      <c r="W439" s="1031"/>
      <c r="X439" s="1044">
        <f>V439-W439</f>
        <v>0</v>
      </c>
      <c r="Y439" s="678"/>
    </row>
    <row r="440" spans="1:25" ht="5.25" customHeight="1" outlineLevel="1" x14ac:dyDescent="0.15">
      <c r="A440" s="1101"/>
      <c r="B440" s="31"/>
      <c r="C440" s="1201"/>
      <c r="D440" s="1244"/>
      <c r="E440" s="159"/>
      <c r="F440" s="133"/>
      <c r="G440" s="501"/>
      <c r="H440" s="549"/>
      <c r="I440" s="758"/>
      <c r="J440" s="501"/>
      <c r="K440" s="549"/>
      <c r="L440" s="758"/>
      <c r="M440" s="501"/>
      <c r="N440" s="549"/>
      <c r="O440" s="758"/>
      <c r="P440" s="501"/>
      <c r="Q440" s="549"/>
      <c r="R440" s="758"/>
      <c r="S440" s="501"/>
      <c r="T440" s="549"/>
      <c r="U440" s="758"/>
      <c r="V440" s="501"/>
      <c r="W440" s="549"/>
      <c r="X440" s="758"/>
      <c r="Y440" s="1"/>
    </row>
    <row r="441" spans="1:25" ht="15" customHeight="1" outlineLevel="1" x14ac:dyDescent="0.15">
      <c r="A441" s="1376" t="s">
        <v>66</v>
      </c>
      <c r="B441" s="1377"/>
      <c r="C441" s="1218"/>
      <c r="D441" s="1243">
        <f>SUM(D443)</f>
        <v>40000</v>
      </c>
      <c r="E441" s="464">
        <f t="shared" si="415"/>
        <v>0</v>
      </c>
      <c r="F441" s="132">
        <f>SUM(F443)</f>
        <v>-40000</v>
      </c>
      <c r="G441" s="520">
        <f t="shared" ref="G441:V441" si="462">SUM(G443)</f>
        <v>0</v>
      </c>
      <c r="H441" s="566">
        <f>SUM(H443)</f>
        <v>40000</v>
      </c>
      <c r="I441" s="600">
        <f>G441-H441</f>
        <v>-40000</v>
      </c>
      <c r="J441" s="520">
        <f t="shared" si="462"/>
        <v>0</v>
      </c>
      <c r="K441" s="566">
        <f>SUM(K443)</f>
        <v>0</v>
      </c>
      <c r="L441" s="600">
        <f>J441-K441</f>
        <v>0</v>
      </c>
      <c r="M441" s="520">
        <f t="shared" si="462"/>
        <v>0</v>
      </c>
      <c r="N441" s="566">
        <f>SUM(N443)</f>
        <v>0</v>
      </c>
      <c r="O441" s="600">
        <f>M441-N441</f>
        <v>0</v>
      </c>
      <c r="P441" s="520">
        <f t="shared" si="462"/>
        <v>0</v>
      </c>
      <c r="Q441" s="566">
        <f>SUM(Q443)</f>
        <v>0</v>
      </c>
      <c r="R441" s="600">
        <f>P441-Q441</f>
        <v>0</v>
      </c>
      <c r="S441" s="520">
        <f t="shared" si="462"/>
        <v>0</v>
      </c>
      <c r="T441" s="566">
        <f>SUM(T443)</f>
        <v>0</v>
      </c>
      <c r="U441" s="600">
        <f>S441-T441</f>
        <v>0</v>
      </c>
      <c r="V441" s="520">
        <f t="shared" si="462"/>
        <v>0</v>
      </c>
      <c r="W441" s="566">
        <f>SUM(W443)</f>
        <v>0</v>
      </c>
      <c r="X441" s="600">
        <f>V441-W441</f>
        <v>0</v>
      </c>
      <c r="Y441" s="1"/>
    </row>
    <row r="442" spans="1:25" ht="5.25" customHeight="1" outlineLevel="1" x14ac:dyDescent="0.15">
      <c r="A442" s="1101"/>
      <c r="B442" s="32"/>
      <c r="C442" s="1219"/>
      <c r="D442" s="1246"/>
      <c r="E442" s="166"/>
      <c r="F442" s="136"/>
      <c r="G442" s="137"/>
      <c r="H442" s="546"/>
      <c r="I442" s="759"/>
      <c r="J442" s="137"/>
      <c r="K442" s="546"/>
      <c r="L442" s="759"/>
      <c r="M442" s="137"/>
      <c r="N442" s="546"/>
      <c r="O442" s="759"/>
      <c r="P442" s="137"/>
      <c r="Q442" s="546"/>
      <c r="R442" s="759"/>
      <c r="S442" s="137"/>
      <c r="T442" s="546"/>
      <c r="U442" s="759"/>
      <c r="V442" s="137"/>
      <c r="W442" s="546"/>
      <c r="X442" s="759"/>
      <c r="Y442" s="1"/>
    </row>
    <row r="443" spans="1:25" s="613" customFormat="1" outlineLevel="1" x14ac:dyDescent="0.15">
      <c r="A443" s="1114"/>
      <c r="B443" s="679"/>
      <c r="C443" s="855" t="s">
        <v>840</v>
      </c>
      <c r="D443" s="1431">
        <f t="shared" ref="D443" si="463">SUM(H443,K443,N443,Q443,T443,W443)</f>
        <v>40000</v>
      </c>
      <c r="E443" s="648">
        <f t="shared" si="415"/>
        <v>0</v>
      </c>
      <c r="F443" s="627">
        <f t="shared" ref="F443" si="464">E443-D443</f>
        <v>-40000</v>
      </c>
      <c r="G443" s="651"/>
      <c r="H443" s="633">
        <v>40000</v>
      </c>
      <c r="I443" s="757">
        <f>G443-H443</f>
        <v>-40000</v>
      </c>
      <c r="J443" s="1039"/>
      <c r="K443" s="1031"/>
      <c r="L443" s="1044">
        <f>J443-K443</f>
        <v>0</v>
      </c>
      <c r="M443" s="1039"/>
      <c r="N443" s="1031"/>
      <c r="O443" s="1044">
        <f>M443-N443</f>
        <v>0</v>
      </c>
      <c r="P443" s="1039"/>
      <c r="Q443" s="1031"/>
      <c r="R443" s="1044">
        <f>P443-Q443</f>
        <v>0</v>
      </c>
      <c r="S443" s="1039"/>
      <c r="T443" s="1031"/>
      <c r="U443" s="1044">
        <f>S443-T443</f>
        <v>0</v>
      </c>
      <c r="V443" s="1039"/>
      <c r="W443" s="1031"/>
      <c r="X443" s="1044">
        <f>V443-W443</f>
        <v>0</v>
      </c>
      <c r="Y443" s="612"/>
    </row>
    <row r="444" spans="1:25" ht="5.25" customHeight="1" outlineLevel="1" x14ac:dyDescent="0.15">
      <c r="A444" s="1101"/>
      <c r="B444" s="32"/>
      <c r="C444" s="1219"/>
      <c r="D444" s="1246"/>
      <c r="E444" s="166"/>
      <c r="F444" s="136"/>
      <c r="G444" s="137"/>
      <c r="H444" s="546"/>
      <c r="I444" s="759"/>
      <c r="J444" s="137"/>
      <c r="K444" s="546"/>
      <c r="L444" s="759"/>
      <c r="M444" s="137"/>
      <c r="N444" s="546"/>
      <c r="O444" s="759"/>
      <c r="P444" s="137"/>
      <c r="Q444" s="546"/>
      <c r="R444" s="759"/>
      <c r="S444" s="137"/>
      <c r="T444" s="546"/>
      <c r="U444" s="759"/>
      <c r="V444" s="137"/>
      <c r="W444" s="546"/>
      <c r="X444" s="759"/>
      <c r="Y444" s="1"/>
    </row>
    <row r="445" spans="1:25" ht="15" customHeight="1" outlineLevel="1" x14ac:dyDescent="0.15">
      <c r="A445" s="1376" t="s">
        <v>67</v>
      </c>
      <c r="B445" s="1377"/>
      <c r="C445" s="1218"/>
      <c r="D445" s="1243">
        <f>SUM(D447:D448)</f>
        <v>0</v>
      </c>
      <c r="E445" s="464">
        <f t="shared" si="415"/>
        <v>0</v>
      </c>
      <c r="F445" s="132">
        <f>SUM(F447:F449)</f>
        <v>0</v>
      </c>
      <c r="G445" s="520">
        <f t="shared" ref="G445:V445" si="465">SUM(G447:G448)</f>
        <v>0</v>
      </c>
      <c r="H445" s="566">
        <f>SUM(H447:H448)</f>
        <v>0</v>
      </c>
      <c r="I445" s="600">
        <f>G445-H445</f>
        <v>0</v>
      </c>
      <c r="J445" s="520">
        <f>SUM(J447:J449)</f>
        <v>0</v>
      </c>
      <c r="K445" s="566">
        <f>SUM(K447:K449)</f>
        <v>0</v>
      </c>
      <c r="L445" s="600">
        <f>J445-K445</f>
        <v>0</v>
      </c>
      <c r="M445" s="520">
        <f t="shared" si="465"/>
        <v>0</v>
      </c>
      <c r="N445" s="566">
        <f>SUM(N447:N448)</f>
        <v>0</v>
      </c>
      <c r="O445" s="600">
        <f>M445-N445</f>
        <v>0</v>
      </c>
      <c r="P445" s="520">
        <f t="shared" si="465"/>
        <v>0</v>
      </c>
      <c r="Q445" s="566">
        <f>SUM(Q447:Q448)</f>
        <v>0</v>
      </c>
      <c r="R445" s="600">
        <f>P445-Q445</f>
        <v>0</v>
      </c>
      <c r="S445" s="520">
        <f t="shared" si="465"/>
        <v>0</v>
      </c>
      <c r="T445" s="566">
        <f>SUM(T447:T448)</f>
        <v>0</v>
      </c>
      <c r="U445" s="600">
        <f>S445-T445</f>
        <v>0</v>
      </c>
      <c r="V445" s="520">
        <f t="shared" si="465"/>
        <v>0</v>
      </c>
      <c r="W445" s="566">
        <f>SUM(W447:W448)</f>
        <v>0</v>
      </c>
      <c r="X445" s="600">
        <f>V445-W445</f>
        <v>0</v>
      </c>
      <c r="Y445" s="1"/>
    </row>
    <row r="446" spans="1:25" ht="5.25" customHeight="1" outlineLevel="1" x14ac:dyDescent="0.15">
      <c r="A446" s="1101"/>
      <c r="B446" s="32"/>
      <c r="C446" s="1219"/>
      <c r="D446" s="1247"/>
      <c r="E446" s="158"/>
      <c r="F446" s="133"/>
      <c r="G446" s="137"/>
      <c r="H446" s="567"/>
      <c r="I446" s="759"/>
      <c r="J446" s="137"/>
      <c r="K446" s="567"/>
      <c r="L446" s="759"/>
      <c r="M446" s="137"/>
      <c r="N446" s="567"/>
      <c r="O446" s="759"/>
      <c r="P446" s="137"/>
      <c r="Q446" s="567"/>
      <c r="R446" s="759"/>
      <c r="S446" s="137"/>
      <c r="T446" s="567"/>
      <c r="U446" s="759"/>
      <c r="V446" s="137"/>
      <c r="W446" s="567"/>
      <c r="X446" s="759"/>
      <c r="Y446" s="1"/>
    </row>
    <row r="447" spans="1:25" s="661" customFormat="1" outlineLevel="1" x14ac:dyDescent="0.15">
      <c r="A447" s="1089">
        <v>75103</v>
      </c>
      <c r="B447" s="677" t="s">
        <v>219</v>
      </c>
      <c r="C447" s="855"/>
      <c r="D447" s="1248">
        <f t="shared" ref="D447:D449" si="466">SUM(H447,K447,N447,Q447,T447,W447)</f>
        <v>0</v>
      </c>
      <c r="E447" s="626">
        <f t="shared" si="415"/>
        <v>0</v>
      </c>
      <c r="F447" s="627">
        <f t="shared" ref="F447:F448" si="467">E447-D447</f>
        <v>0</v>
      </c>
      <c r="G447" s="1039"/>
      <c r="H447" s="1031"/>
      <c r="I447" s="1044">
        <f t="shared" ref="I447:I448" si="468">G447-H447</f>
        <v>0</v>
      </c>
      <c r="J447" s="651">
        <f>Balance!D92</f>
        <v>0</v>
      </c>
      <c r="K447" s="681"/>
      <c r="L447" s="757">
        <f>J447-K447</f>
        <v>0</v>
      </c>
      <c r="M447" s="651"/>
      <c r="N447" s="681"/>
      <c r="O447" s="757">
        <f t="shared" ref="O447:O448" si="469">M447-N447</f>
        <v>0</v>
      </c>
      <c r="P447" s="651"/>
      <c r="Q447" s="681"/>
      <c r="R447" s="757">
        <f t="shared" ref="R447:R448" si="470">P447-Q447</f>
        <v>0</v>
      </c>
      <c r="S447" s="651"/>
      <c r="T447" s="681"/>
      <c r="U447" s="757">
        <f t="shared" ref="U447:U448" si="471">S447-T447</f>
        <v>0</v>
      </c>
      <c r="V447" s="651"/>
      <c r="W447" s="681"/>
      <c r="X447" s="757">
        <f t="shared" ref="X447:X448" si="472">V447-W447</f>
        <v>0</v>
      </c>
      <c r="Y447" s="682"/>
    </row>
    <row r="448" spans="1:25" s="661" customFormat="1" outlineLevel="1" x14ac:dyDescent="0.15">
      <c r="A448" s="1089">
        <v>75104</v>
      </c>
      <c r="B448" s="677" t="s">
        <v>220</v>
      </c>
      <c r="C448" s="855"/>
      <c r="D448" s="1248">
        <f t="shared" si="466"/>
        <v>0</v>
      </c>
      <c r="E448" s="626">
        <f t="shared" si="415"/>
        <v>0</v>
      </c>
      <c r="F448" s="627">
        <f t="shared" si="467"/>
        <v>0</v>
      </c>
      <c r="G448" s="1039"/>
      <c r="H448" s="1031"/>
      <c r="I448" s="1044">
        <f t="shared" si="468"/>
        <v>0</v>
      </c>
      <c r="J448" s="651"/>
      <c r="K448" s="681"/>
      <c r="L448" s="757">
        <f>J448-K448</f>
        <v>0</v>
      </c>
      <c r="M448" s="651">
        <f>Balance!D93</f>
        <v>0</v>
      </c>
      <c r="N448" s="681"/>
      <c r="O448" s="757">
        <f t="shared" si="469"/>
        <v>0</v>
      </c>
      <c r="P448" s="651"/>
      <c r="Q448" s="681"/>
      <c r="R448" s="757">
        <f t="shared" si="470"/>
        <v>0</v>
      </c>
      <c r="S448" s="651"/>
      <c r="T448" s="681"/>
      <c r="U448" s="757">
        <f t="shared" si="471"/>
        <v>0</v>
      </c>
      <c r="V448" s="651"/>
      <c r="W448" s="681"/>
      <c r="X448" s="757">
        <f t="shared" si="472"/>
        <v>0</v>
      </c>
      <c r="Y448" s="682"/>
    </row>
    <row r="449" spans="1:25" s="661" customFormat="1" outlineLevel="1" x14ac:dyDescent="0.15">
      <c r="A449" s="1089">
        <v>7523</v>
      </c>
      <c r="B449" s="677" t="s">
        <v>502</v>
      </c>
      <c r="C449" s="855" t="s">
        <v>842</v>
      </c>
      <c r="D449" s="1248">
        <f t="shared" si="466"/>
        <v>0</v>
      </c>
      <c r="E449" s="626">
        <f t="shared" ref="E449" si="473">SUM(G449,J449,M449,P449,S449,V449)</f>
        <v>0</v>
      </c>
      <c r="F449" s="627">
        <f t="shared" ref="F449" si="474">E449-D449</f>
        <v>0</v>
      </c>
      <c r="G449" s="1039"/>
      <c r="H449" s="1031"/>
      <c r="I449" s="1044">
        <f t="shared" ref="I449" si="475">G449-H449</f>
        <v>0</v>
      </c>
      <c r="J449" s="651">
        <f>Balance!D94</f>
        <v>0</v>
      </c>
      <c r="K449" s="681"/>
      <c r="L449" s="757">
        <f>J449-K449</f>
        <v>0</v>
      </c>
      <c r="M449" s="651"/>
      <c r="N449" s="681"/>
      <c r="O449" s="757">
        <f t="shared" ref="O449" si="476">M449-N449</f>
        <v>0</v>
      </c>
      <c r="P449" s="651"/>
      <c r="Q449" s="681"/>
      <c r="R449" s="757">
        <f t="shared" ref="R449" si="477">P449-Q449</f>
        <v>0</v>
      </c>
      <c r="S449" s="651"/>
      <c r="T449" s="681"/>
      <c r="U449" s="757">
        <f t="shared" ref="U449" si="478">S449-T449</f>
        <v>0</v>
      </c>
      <c r="V449" s="651"/>
      <c r="W449" s="681"/>
      <c r="X449" s="757">
        <f t="shared" ref="X449" si="479">V449-W449</f>
        <v>0</v>
      </c>
      <c r="Y449" s="682"/>
    </row>
    <row r="450" spans="1:25" ht="5.25" customHeight="1" outlineLevel="1" x14ac:dyDescent="0.15">
      <c r="A450" s="1101"/>
      <c r="B450" s="32"/>
      <c r="C450" s="1219"/>
      <c r="D450" s="1247"/>
      <c r="E450" s="174"/>
      <c r="F450" s="133"/>
      <c r="G450" s="137"/>
      <c r="H450" s="567"/>
      <c r="I450" s="759"/>
      <c r="J450" s="137"/>
      <c r="K450" s="567"/>
      <c r="L450" s="759"/>
      <c r="M450" s="137"/>
      <c r="N450" s="567"/>
      <c r="O450" s="759"/>
      <c r="P450" s="137"/>
      <c r="Q450" s="567"/>
      <c r="R450" s="759"/>
      <c r="S450" s="137"/>
      <c r="T450" s="567"/>
      <c r="U450" s="759"/>
      <c r="V450" s="137"/>
      <c r="W450" s="567"/>
      <c r="X450" s="759"/>
      <c r="Y450" s="1"/>
    </row>
    <row r="451" spans="1:25" ht="15" customHeight="1" outlineLevel="1" x14ac:dyDescent="0.15">
      <c r="A451" s="1376" t="s">
        <v>68</v>
      </c>
      <c r="B451" s="1377"/>
      <c r="C451" s="1218"/>
      <c r="D451" s="1243">
        <f>SUM(D453:D457)</f>
        <v>500</v>
      </c>
      <c r="E451" s="464">
        <f t="shared" si="415"/>
        <v>0</v>
      </c>
      <c r="F451" s="132">
        <f>SUM(F453:F457)</f>
        <v>-500</v>
      </c>
      <c r="G451" s="520">
        <f t="shared" ref="G451:V451" si="480">SUM(G453:G457)</f>
        <v>0</v>
      </c>
      <c r="H451" s="566">
        <f>SUM(H453:H457)</f>
        <v>500</v>
      </c>
      <c r="I451" s="600">
        <f>G451-H451</f>
        <v>-500</v>
      </c>
      <c r="J451" s="520">
        <f t="shared" si="480"/>
        <v>0</v>
      </c>
      <c r="K451" s="566">
        <f>SUM(K453:K457)</f>
        <v>0</v>
      </c>
      <c r="L451" s="600">
        <f>J451-K451</f>
        <v>0</v>
      </c>
      <c r="M451" s="520">
        <f t="shared" si="480"/>
        <v>0</v>
      </c>
      <c r="N451" s="566">
        <f>SUM(N453:N457)</f>
        <v>0</v>
      </c>
      <c r="O451" s="600">
        <f>M451-N451</f>
        <v>0</v>
      </c>
      <c r="P451" s="520">
        <f t="shared" si="480"/>
        <v>0</v>
      </c>
      <c r="Q451" s="566">
        <f>SUM(Q453:Q457)</f>
        <v>0</v>
      </c>
      <c r="R451" s="600">
        <f>P451-Q451</f>
        <v>0</v>
      </c>
      <c r="S451" s="520">
        <f t="shared" si="480"/>
        <v>0</v>
      </c>
      <c r="T451" s="566">
        <f>SUM(T453:T457)</f>
        <v>0</v>
      </c>
      <c r="U451" s="600">
        <f>S451-T451</f>
        <v>0</v>
      </c>
      <c r="V451" s="520">
        <f t="shared" si="480"/>
        <v>0</v>
      </c>
      <c r="W451" s="566">
        <f>SUM(W453:W457)</f>
        <v>0</v>
      </c>
      <c r="X451" s="600">
        <f>V451-W451</f>
        <v>0</v>
      </c>
      <c r="Y451" s="1"/>
    </row>
    <row r="452" spans="1:25" ht="5.25" customHeight="1" outlineLevel="1" x14ac:dyDescent="0.15">
      <c r="A452" s="1101"/>
      <c r="B452" s="31"/>
      <c r="C452" s="1201"/>
      <c r="D452" s="1247"/>
      <c r="E452" s="159"/>
      <c r="F452" s="133"/>
      <c r="G452" s="501"/>
      <c r="H452" s="567"/>
      <c r="I452" s="758"/>
      <c r="J452" s="501"/>
      <c r="K452" s="567"/>
      <c r="L452" s="758"/>
      <c r="M452" s="501"/>
      <c r="N452" s="567"/>
      <c r="O452" s="758"/>
      <c r="P452" s="501"/>
      <c r="Q452" s="567"/>
      <c r="R452" s="758"/>
      <c r="S452" s="501"/>
      <c r="T452" s="567"/>
      <c r="U452" s="758"/>
      <c r="V452" s="501"/>
      <c r="W452" s="567"/>
      <c r="X452" s="758"/>
      <c r="Y452" s="1"/>
    </row>
    <row r="453" spans="1:25" s="642" customFormat="1" outlineLevel="1" x14ac:dyDescent="0.15">
      <c r="A453" s="1089">
        <v>709</v>
      </c>
      <c r="B453" s="677" t="s">
        <v>224</v>
      </c>
      <c r="C453" s="855"/>
      <c r="D453" s="1248">
        <f t="shared" ref="D453:D457" si="481">SUM(H453,K453,N453,Q453,T453,W453)</f>
        <v>0</v>
      </c>
      <c r="E453" s="648">
        <f t="shared" si="415"/>
        <v>0</v>
      </c>
      <c r="F453" s="627">
        <f t="shared" ref="F453:F456" si="482">E453-D453</f>
        <v>0</v>
      </c>
      <c r="G453" s="651"/>
      <c r="H453" s="681"/>
      <c r="I453" s="757">
        <f t="shared" ref="I453:I457" si="483">G453-H453</f>
        <v>0</v>
      </c>
      <c r="J453" s="1039"/>
      <c r="K453" s="1031"/>
      <c r="L453" s="1044">
        <f t="shared" ref="L453:L457" si="484">J453-K453</f>
        <v>0</v>
      </c>
      <c r="M453" s="1039"/>
      <c r="N453" s="1031"/>
      <c r="O453" s="1044">
        <f t="shared" ref="O453:O457" si="485">M453-N453</f>
        <v>0</v>
      </c>
      <c r="P453" s="653"/>
      <c r="Q453" s="634"/>
      <c r="R453" s="615">
        <f t="shared" ref="R453:R457" si="486">P453-Q453</f>
        <v>0</v>
      </c>
      <c r="S453" s="653"/>
      <c r="T453" s="634"/>
      <c r="U453" s="615">
        <f t="shared" ref="U453:U457" si="487">S453-T453</f>
        <v>0</v>
      </c>
      <c r="V453" s="653"/>
      <c r="W453" s="634"/>
      <c r="X453" s="615">
        <f t="shared" ref="X453:X457" si="488">V453-W453</f>
        <v>0</v>
      </c>
      <c r="Y453" s="678"/>
    </row>
    <row r="454" spans="1:25" s="642" customFormat="1" outlineLevel="1" x14ac:dyDescent="0.15">
      <c r="A454" s="1089">
        <v>7091</v>
      </c>
      <c r="B454" s="677" t="s">
        <v>221</v>
      </c>
      <c r="C454" s="855"/>
      <c r="D454" s="1248">
        <f t="shared" si="481"/>
        <v>0</v>
      </c>
      <c r="E454" s="648">
        <f t="shared" si="415"/>
        <v>0</v>
      </c>
      <c r="F454" s="627">
        <f t="shared" si="482"/>
        <v>0</v>
      </c>
      <c r="G454" s="651"/>
      <c r="H454" s="681"/>
      <c r="I454" s="757">
        <f t="shared" si="483"/>
        <v>0</v>
      </c>
      <c r="J454" s="1039"/>
      <c r="K454" s="1031"/>
      <c r="L454" s="1044">
        <f t="shared" si="484"/>
        <v>0</v>
      </c>
      <c r="M454" s="1039"/>
      <c r="N454" s="1031"/>
      <c r="O454" s="1044">
        <f t="shared" si="485"/>
        <v>0</v>
      </c>
      <c r="P454" s="653"/>
      <c r="Q454" s="634"/>
      <c r="R454" s="615">
        <f t="shared" si="486"/>
        <v>0</v>
      </c>
      <c r="S454" s="653"/>
      <c r="T454" s="634"/>
      <c r="U454" s="615">
        <f t="shared" si="487"/>
        <v>0</v>
      </c>
      <c r="V454" s="653"/>
      <c r="W454" s="634"/>
      <c r="X454" s="615">
        <f t="shared" si="488"/>
        <v>0</v>
      </c>
      <c r="Y454" s="678"/>
    </row>
    <row r="455" spans="1:25" s="642" customFormat="1" outlineLevel="1" x14ac:dyDescent="0.15">
      <c r="A455" s="1089">
        <v>758</v>
      </c>
      <c r="B455" s="677" t="s">
        <v>231</v>
      </c>
      <c r="C455" s="855"/>
      <c r="D455" s="1248">
        <f t="shared" si="481"/>
        <v>0</v>
      </c>
      <c r="E455" s="626">
        <f t="shared" ref="E455" si="489">SUM(G455,J455,M455,P455,S455,V455)</f>
        <v>0</v>
      </c>
      <c r="F455" s="627">
        <f t="shared" ref="F455" si="490">E455-D455</f>
        <v>0</v>
      </c>
      <c r="G455" s="651"/>
      <c r="H455" s="681"/>
      <c r="I455" s="757">
        <f t="shared" ref="I455" si="491">G455-H455</f>
        <v>0</v>
      </c>
      <c r="J455" s="1039"/>
      <c r="K455" s="1031"/>
      <c r="L455" s="1044">
        <f t="shared" ref="L455" si="492">J455-K455</f>
        <v>0</v>
      </c>
      <c r="M455" s="1039"/>
      <c r="N455" s="1031"/>
      <c r="O455" s="1044">
        <f t="shared" ref="O455" si="493">M455-N455</f>
        <v>0</v>
      </c>
      <c r="P455" s="653"/>
      <c r="Q455" s="634"/>
      <c r="R455" s="615">
        <f t="shared" ref="R455" si="494">P455-Q455</f>
        <v>0</v>
      </c>
      <c r="S455" s="653"/>
      <c r="T455" s="634"/>
      <c r="U455" s="615">
        <f t="shared" ref="U455" si="495">S455-T455</f>
        <v>0</v>
      </c>
      <c r="V455" s="653"/>
      <c r="W455" s="634"/>
      <c r="X455" s="615">
        <f t="shared" ref="X455" si="496">V455-W455</f>
        <v>0</v>
      </c>
      <c r="Y455" s="678"/>
    </row>
    <row r="456" spans="1:25" s="642" customFormat="1" outlineLevel="1" x14ac:dyDescent="0.15">
      <c r="A456" s="1089">
        <v>765</v>
      </c>
      <c r="B456" s="677" t="s">
        <v>222</v>
      </c>
      <c r="C456" s="855"/>
      <c r="D456" s="1248">
        <f t="shared" si="481"/>
        <v>0</v>
      </c>
      <c r="E456" s="648">
        <f t="shared" si="415"/>
        <v>0</v>
      </c>
      <c r="F456" s="627">
        <f t="shared" si="482"/>
        <v>0</v>
      </c>
      <c r="G456" s="651"/>
      <c r="H456" s="681"/>
      <c r="I456" s="757">
        <f t="shared" si="483"/>
        <v>0</v>
      </c>
      <c r="J456" s="1039"/>
      <c r="K456" s="1031"/>
      <c r="L456" s="1044">
        <f t="shared" si="484"/>
        <v>0</v>
      </c>
      <c r="M456" s="1039"/>
      <c r="N456" s="1031"/>
      <c r="O456" s="1044">
        <f t="shared" si="485"/>
        <v>0</v>
      </c>
      <c r="P456" s="653"/>
      <c r="Q456" s="634"/>
      <c r="R456" s="615">
        <f t="shared" si="486"/>
        <v>0</v>
      </c>
      <c r="S456" s="653"/>
      <c r="T456" s="634"/>
      <c r="U456" s="615">
        <f t="shared" si="487"/>
        <v>0</v>
      </c>
      <c r="V456" s="653"/>
      <c r="W456" s="634"/>
      <c r="X456" s="615">
        <f t="shared" si="488"/>
        <v>0</v>
      </c>
      <c r="Y456" s="678"/>
    </row>
    <row r="457" spans="1:25" s="642" customFormat="1" outlineLevel="1" x14ac:dyDescent="0.15">
      <c r="A457" s="1089">
        <v>768</v>
      </c>
      <c r="B457" s="677" t="s">
        <v>223</v>
      </c>
      <c r="C457" s="855" t="s">
        <v>843</v>
      </c>
      <c r="D457" s="1248">
        <f t="shared" si="481"/>
        <v>500</v>
      </c>
      <c r="E457" s="626">
        <f t="shared" si="415"/>
        <v>0</v>
      </c>
      <c r="F457" s="683">
        <f>E457-D457</f>
        <v>-500</v>
      </c>
      <c r="G457" s="651"/>
      <c r="H457" s="681">
        <v>500</v>
      </c>
      <c r="I457" s="757">
        <f t="shared" si="483"/>
        <v>-500</v>
      </c>
      <c r="J457" s="1039"/>
      <c r="K457" s="1031"/>
      <c r="L457" s="1044">
        <f t="shared" si="484"/>
        <v>0</v>
      </c>
      <c r="M457" s="1039"/>
      <c r="N457" s="1031"/>
      <c r="O457" s="1044">
        <f t="shared" si="485"/>
        <v>0</v>
      </c>
      <c r="P457" s="653"/>
      <c r="Q457" s="634"/>
      <c r="R457" s="615">
        <f t="shared" si="486"/>
        <v>0</v>
      </c>
      <c r="S457" s="653"/>
      <c r="T457" s="634"/>
      <c r="U457" s="615">
        <f t="shared" si="487"/>
        <v>0</v>
      </c>
      <c r="V457" s="653"/>
      <c r="W457" s="634"/>
      <c r="X457" s="615">
        <f t="shared" si="488"/>
        <v>0</v>
      </c>
      <c r="Y457" s="678"/>
    </row>
    <row r="458" spans="1:25" ht="5.25" customHeight="1" outlineLevel="1" x14ac:dyDescent="0.15">
      <c r="A458" s="1092"/>
      <c r="B458" s="31"/>
      <c r="C458" s="1201"/>
      <c r="D458" s="1247"/>
      <c r="E458" s="159"/>
      <c r="F458" s="134"/>
      <c r="G458" s="501"/>
      <c r="H458" s="567"/>
      <c r="I458" s="758"/>
      <c r="J458" s="501"/>
      <c r="K458" s="567"/>
      <c r="L458" s="758"/>
      <c r="M458" s="501"/>
      <c r="N458" s="567"/>
      <c r="O458" s="758"/>
      <c r="P458" s="501"/>
      <c r="Q458" s="567"/>
      <c r="R458" s="758"/>
      <c r="S458" s="501"/>
      <c r="T458" s="567"/>
      <c r="U458" s="758"/>
      <c r="V458" s="501"/>
      <c r="W458" s="567"/>
      <c r="X458" s="758"/>
      <c r="Y458" s="1"/>
    </row>
    <row r="459" spans="1:25" ht="15" customHeight="1" outlineLevel="1" x14ac:dyDescent="0.15">
      <c r="A459" s="1376" t="s">
        <v>23</v>
      </c>
      <c r="B459" s="1377"/>
      <c r="C459" s="1218"/>
      <c r="D459" s="1243">
        <f>SUM(D461)</f>
        <v>1000</v>
      </c>
      <c r="E459" s="464">
        <f t="shared" si="415"/>
        <v>0</v>
      </c>
      <c r="F459" s="132">
        <f>SUM(F461)</f>
        <v>-1000</v>
      </c>
      <c r="G459" s="520">
        <f t="shared" ref="G459:V459" si="497">SUM(G461)</f>
        <v>0</v>
      </c>
      <c r="H459" s="566">
        <f>SUM(H461)</f>
        <v>0</v>
      </c>
      <c r="I459" s="600">
        <f>G459-H459</f>
        <v>0</v>
      </c>
      <c r="J459" s="520">
        <f t="shared" si="497"/>
        <v>0</v>
      </c>
      <c r="K459" s="566">
        <f>SUM(K461)</f>
        <v>1000</v>
      </c>
      <c r="L459" s="600">
        <f>J459-K459</f>
        <v>-1000</v>
      </c>
      <c r="M459" s="520">
        <f t="shared" si="497"/>
        <v>0</v>
      </c>
      <c r="N459" s="566">
        <f>SUM(N461)</f>
        <v>0</v>
      </c>
      <c r="O459" s="600">
        <f>M459-N459</f>
        <v>0</v>
      </c>
      <c r="P459" s="520">
        <f t="shared" si="497"/>
        <v>0</v>
      </c>
      <c r="Q459" s="566">
        <f>SUM(Q461)</f>
        <v>0</v>
      </c>
      <c r="R459" s="600">
        <f>P459-Q459</f>
        <v>0</v>
      </c>
      <c r="S459" s="520">
        <f t="shared" si="497"/>
        <v>0</v>
      </c>
      <c r="T459" s="566">
        <f>SUM(T461)</f>
        <v>0</v>
      </c>
      <c r="U459" s="600">
        <f>S459-T459</f>
        <v>0</v>
      </c>
      <c r="V459" s="520">
        <f t="shared" si="497"/>
        <v>0</v>
      </c>
      <c r="W459" s="566">
        <f>SUM(W461)</f>
        <v>0</v>
      </c>
      <c r="X459" s="600">
        <f>V459-W459</f>
        <v>0</v>
      </c>
      <c r="Y459" s="1"/>
    </row>
    <row r="460" spans="1:25" ht="5.25" customHeight="1" outlineLevel="1" x14ac:dyDescent="0.15">
      <c r="A460" s="1101"/>
      <c r="B460" s="31"/>
      <c r="C460" s="1201"/>
      <c r="D460" s="1247"/>
      <c r="E460" s="159"/>
      <c r="F460" s="133"/>
      <c r="G460" s="501"/>
      <c r="H460" s="567"/>
      <c r="I460" s="706"/>
      <c r="J460" s="501"/>
      <c r="K460" s="567"/>
      <c r="L460" s="758"/>
      <c r="M460" s="501"/>
      <c r="N460" s="567"/>
      <c r="O460" s="758"/>
      <c r="P460" s="501"/>
      <c r="Q460" s="567"/>
      <c r="R460" s="758"/>
      <c r="S460" s="501"/>
      <c r="T460" s="567"/>
      <c r="U460" s="758"/>
      <c r="V460" s="501"/>
      <c r="W460" s="567"/>
      <c r="X460" s="758"/>
      <c r="Y460" s="1"/>
    </row>
    <row r="461" spans="1:25" s="613" customFormat="1" ht="15" customHeight="1" outlineLevel="1" x14ac:dyDescent="0.15">
      <c r="A461" s="1089">
        <v>753649</v>
      </c>
      <c r="B461" s="677" t="s">
        <v>369</v>
      </c>
      <c r="C461" s="855" t="s">
        <v>844</v>
      </c>
      <c r="D461" s="1248">
        <f t="shared" ref="D461" si="498">SUM(H461,K461,N461,Q461,T461,W461)</f>
        <v>1000</v>
      </c>
      <c r="E461" s="626">
        <f t="shared" si="415"/>
        <v>0</v>
      </c>
      <c r="F461" s="683">
        <f>E461-D461</f>
        <v>-1000</v>
      </c>
      <c r="G461" s="1039"/>
      <c r="H461" s="1031"/>
      <c r="I461" s="1044">
        <f>G461-H461</f>
        <v>0</v>
      </c>
      <c r="J461" s="651"/>
      <c r="K461" s="681">
        <v>1000</v>
      </c>
      <c r="L461" s="757">
        <f>J461-K461</f>
        <v>-1000</v>
      </c>
      <c r="M461" s="651"/>
      <c r="N461" s="681"/>
      <c r="O461" s="757">
        <f>M461-N461</f>
        <v>0</v>
      </c>
      <c r="P461" s="651"/>
      <c r="Q461" s="681"/>
      <c r="R461" s="757">
        <f>P461-Q461</f>
        <v>0</v>
      </c>
      <c r="S461" s="651"/>
      <c r="T461" s="681"/>
      <c r="U461" s="757">
        <f>S461-T461</f>
        <v>0</v>
      </c>
      <c r="V461" s="651"/>
      <c r="W461" s="681"/>
      <c r="X461" s="757">
        <f>V461-W461</f>
        <v>0</v>
      </c>
      <c r="Y461" s="612"/>
    </row>
    <row r="462" spans="1:25" ht="5.25" customHeight="1" outlineLevel="1" x14ac:dyDescent="0.15">
      <c r="A462" s="1101"/>
      <c r="B462" s="31"/>
      <c r="C462" s="1220"/>
      <c r="D462" s="1249"/>
      <c r="E462" s="159"/>
      <c r="F462" s="138"/>
      <c r="G462" s="501"/>
      <c r="H462" s="568"/>
      <c r="I462" s="758"/>
      <c r="J462" s="501"/>
      <c r="K462" s="568"/>
      <c r="L462" s="758"/>
      <c r="M462" s="501"/>
      <c r="N462" s="568"/>
      <c r="O462" s="758"/>
      <c r="P462" s="501"/>
      <c r="Q462" s="568"/>
      <c r="R462" s="758"/>
      <c r="S462" s="501"/>
      <c r="T462" s="568"/>
      <c r="U462" s="758"/>
      <c r="V462" s="501"/>
      <c r="W462" s="568"/>
      <c r="X462" s="758"/>
      <c r="Y462" s="1"/>
    </row>
    <row r="463" spans="1:25" ht="15" customHeight="1" outlineLevel="1" x14ac:dyDescent="0.15">
      <c r="A463" s="1376" t="s">
        <v>69</v>
      </c>
      <c r="B463" s="1377"/>
      <c r="C463" s="1221"/>
      <c r="D463" s="1250">
        <f>SUM(D465:D467)</f>
        <v>0</v>
      </c>
      <c r="E463" s="464">
        <f t="shared" ref="E463:E533" si="499">SUM(G463,J463,M463,P463,S463,V463)</f>
        <v>0</v>
      </c>
      <c r="F463" s="140">
        <f>SUM(F465:F467)</f>
        <v>0</v>
      </c>
      <c r="G463" s="520">
        <f>SUM(G465:G467)</f>
        <v>0</v>
      </c>
      <c r="H463" s="571">
        <f>SUM(H465:H467)</f>
        <v>0</v>
      </c>
      <c r="I463" s="600">
        <f>G463-H463</f>
        <v>0</v>
      </c>
      <c r="J463" s="520">
        <f>SUM(J465:J467)</f>
        <v>0</v>
      </c>
      <c r="K463" s="566">
        <f>SUM(K465:K467)</f>
        <v>0</v>
      </c>
      <c r="L463" s="600">
        <f>J463-K463</f>
        <v>0</v>
      </c>
      <c r="M463" s="520">
        <f>SUM(M465:M467)</f>
        <v>0</v>
      </c>
      <c r="N463" s="566">
        <f>SUM(N465:N467)</f>
        <v>0</v>
      </c>
      <c r="O463" s="600">
        <f>M463-N463</f>
        <v>0</v>
      </c>
      <c r="P463" s="520">
        <f>SUM(P465:P467)</f>
        <v>0</v>
      </c>
      <c r="Q463" s="566">
        <f>SUM(Q465:Q467)</f>
        <v>0</v>
      </c>
      <c r="R463" s="600">
        <f>P463-Q463</f>
        <v>0</v>
      </c>
      <c r="S463" s="520">
        <f>SUM(S465:S467)</f>
        <v>0</v>
      </c>
      <c r="T463" s="566">
        <f>SUM(T465:T467)</f>
        <v>0</v>
      </c>
      <c r="U463" s="600">
        <f>S463-T463</f>
        <v>0</v>
      </c>
      <c r="V463" s="520">
        <f>SUM(V465:V467)</f>
        <v>0</v>
      </c>
      <c r="W463" s="566">
        <f>SUM(W465:W467)</f>
        <v>0</v>
      </c>
      <c r="X463" s="600">
        <f>V463-W463</f>
        <v>0</v>
      </c>
      <c r="Y463" s="1"/>
    </row>
    <row r="464" spans="1:25" ht="5.25" customHeight="1" outlineLevel="1" x14ac:dyDescent="0.15">
      <c r="A464" s="1101"/>
      <c r="B464" s="33"/>
      <c r="C464" s="1222"/>
      <c r="D464" s="1249"/>
      <c r="E464" s="160"/>
      <c r="F464" s="138"/>
      <c r="G464" s="502"/>
      <c r="H464" s="568"/>
      <c r="I464" s="760"/>
      <c r="J464" s="502"/>
      <c r="K464" s="568"/>
      <c r="L464" s="760"/>
      <c r="M464" s="502"/>
      <c r="N464" s="568"/>
      <c r="O464" s="760"/>
      <c r="P464" s="502"/>
      <c r="Q464" s="568"/>
      <c r="R464" s="760"/>
      <c r="S464" s="502"/>
      <c r="T464" s="568"/>
      <c r="U464" s="760"/>
      <c r="V464" s="502"/>
      <c r="W464" s="568"/>
      <c r="X464" s="760"/>
      <c r="Y464" s="1"/>
    </row>
    <row r="465" spans="1:25" s="661" customFormat="1" ht="12.75" customHeight="1" outlineLevel="1" x14ac:dyDescent="0.15">
      <c r="A465" s="1089">
        <v>791</v>
      </c>
      <c r="B465" s="677" t="s">
        <v>229</v>
      </c>
      <c r="C465" s="855"/>
      <c r="D465" s="1248">
        <f t="shared" ref="D465:D467" si="500">SUM(H465,K465,N465,Q465,T465,W465)</f>
        <v>0</v>
      </c>
      <c r="E465" s="626">
        <f t="shared" si="499"/>
        <v>0</v>
      </c>
      <c r="F465" s="683">
        <f>E465-D465</f>
        <v>0</v>
      </c>
      <c r="G465" s="651"/>
      <c r="H465" s="681"/>
      <c r="I465" s="757">
        <f t="shared" ref="I465:I467" si="501">G465-H465</f>
        <v>0</v>
      </c>
      <c r="J465" s="1039"/>
      <c r="K465" s="1031"/>
      <c r="L465" s="1044">
        <f t="shared" ref="L465:L467" si="502">J465-K465</f>
        <v>0</v>
      </c>
      <c r="M465" s="1039"/>
      <c r="N465" s="1031"/>
      <c r="O465" s="1044">
        <f t="shared" ref="O465:O467" si="503">M465-N465</f>
        <v>0</v>
      </c>
      <c r="P465" s="653"/>
      <c r="Q465" s="634"/>
      <c r="R465" s="615">
        <f t="shared" ref="R465:R467" si="504">P465-Q465</f>
        <v>0</v>
      </c>
      <c r="S465" s="653"/>
      <c r="T465" s="634"/>
      <c r="U465" s="615">
        <f t="shared" ref="U465:U467" si="505">S465-T465</f>
        <v>0</v>
      </c>
      <c r="V465" s="653"/>
      <c r="W465" s="634"/>
      <c r="X465" s="615">
        <f t="shared" ref="X465:X467" si="506">V465-W465</f>
        <v>0</v>
      </c>
      <c r="Y465" s="682"/>
    </row>
    <row r="466" spans="1:25" s="661" customFormat="1" ht="12.75" customHeight="1" outlineLevel="1" x14ac:dyDescent="0.15">
      <c r="A466" s="1089">
        <v>796</v>
      </c>
      <c r="B466" s="677" t="s">
        <v>230</v>
      </c>
      <c r="C466" s="855"/>
      <c r="D466" s="1248">
        <f t="shared" si="500"/>
        <v>0</v>
      </c>
      <c r="E466" s="648">
        <f t="shared" si="499"/>
        <v>0</v>
      </c>
      <c r="F466" s="683">
        <f>E466-D466</f>
        <v>0</v>
      </c>
      <c r="G466" s="651"/>
      <c r="H466" s="681"/>
      <c r="I466" s="757">
        <f t="shared" si="501"/>
        <v>0</v>
      </c>
      <c r="J466" s="1039"/>
      <c r="K466" s="1031"/>
      <c r="L466" s="1044">
        <f t="shared" si="502"/>
        <v>0</v>
      </c>
      <c r="M466" s="1039"/>
      <c r="N466" s="1031"/>
      <c r="O466" s="1044">
        <f t="shared" si="503"/>
        <v>0</v>
      </c>
      <c r="P466" s="653"/>
      <c r="Q466" s="634"/>
      <c r="R466" s="615">
        <f t="shared" si="504"/>
        <v>0</v>
      </c>
      <c r="S466" s="653"/>
      <c r="T466" s="634"/>
      <c r="U466" s="615">
        <f t="shared" si="505"/>
        <v>0</v>
      </c>
      <c r="V466" s="653"/>
      <c r="W466" s="634"/>
      <c r="X466" s="615">
        <f t="shared" si="506"/>
        <v>0</v>
      </c>
      <c r="Y466" s="682"/>
    </row>
    <row r="467" spans="1:25" s="661" customFormat="1" ht="12.75" customHeight="1" outlineLevel="1" x14ac:dyDescent="0.15">
      <c r="A467" s="1089">
        <v>770</v>
      </c>
      <c r="B467" s="677" t="s">
        <v>232</v>
      </c>
      <c r="C467" s="855" t="s">
        <v>845</v>
      </c>
      <c r="D467" s="1248">
        <f t="shared" si="500"/>
        <v>0</v>
      </c>
      <c r="E467" s="626">
        <f t="shared" si="499"/>
        <v>0</v>
      </c>
      <c r="F467" s="683">
        <f>E467-D467</f>
        <v>0</v>
      </c>
      <c r="G467" s="651"/>
      <c r="H467" s="681">
        <v>0</v>
      </c>
      <c r="I467" s="757">
        <f t="shared" si="501"/>
        <v>0</v>
      </c>
      <c r="J467" s="1039"/>
      <c r="K467" s="1031"/>
      <c r="L467" s="1044">
        <f t="shared" si="502"/>
        <v>0</v>
      </c>
      <c r="M467" s="1039"/>
      <c r="N467" s="1031"/>
      <c r="O467" s="1044">
        <f t="shared" si="503"/>
        <v>0</v>
      </c>
      <c r="P467" s="653"/>
      <c r="Q467" s="634"/>
      <c r="R467" s="615">
        <f t="shared" si="504"/>
        <v>0</v>
      </c>
      <c r="S467" s="653"/>
      <c r="T467" s="634"/>
      <c r="U467" s="615">
        <f t="shared" si="505"/>
        <v>0</v>
      </c>
      <c r="V467" s="653"/>
      <c r="W467" s="634"/>
      <c r="X467" s="615">
        <f t="shared" si="506"/>
        <v>0</v>
      </c>
      <c r="Y467" s="682"/>
    </row>
    <row r="468" spans="1:25" ht="5.25" customHeight="1" outlineLevel="1" x14ac:dyDescent="0.15">
      <c r="A468" s="1115"/>
      <c r="B468" s="478"/>
      <c r="C468" s="1223"/>
      <c r="D468" s="1251"/>
      <c r="E468" s="163"/>
      <c r="F468" s="139"/>
      <c r="G468" s="506"/>
      <c r="H468" s="569"/>
      <c r="I468" s="761"/>
      <c r="J468" s="506"/>
      <c r="K468" s="569"/>
      <c r="L468" s="761"/>
      <c r="M468" s="506"/>
      <c r="N468" s="569"/>
      <c r="O468" s="761"/>
      <c r="P468" s="506"/>
      <c r="Q468" s="569"/>
      <c r="R468" s="761"/>
      <c r="S468" s="506"/>
      <c r="T468" s="569"/>
      <c r="U468" s="761"/>
      <c r="V468" s="506"/>
      <c r="W468" s="569"/>
      <c r="X468" s="761"/>
      <c r="Y468" s="1"/>
    </row>
    <row r="469" spans="1:25" ht="15" customHeight="1" x14ac:dyDescent="0.15">
      <c r="A469" s="1381" t="s">
        <v>29</v>
      </c>
      <c r="B469" s="1382"/>
      <c r="C469" s="1224"/>
      <c r="D469" s="1252">
        <f t="shared" ref="D469:X469" si="507">SUM(D437,D441,D445,D451,D459,D463)</f>
        <v>55500</v>
      </c>
      <c r="E469" s="1070">
        <f t="shared" si="507"/>
        <v>0</v>
      </c>
      <c r="F469" s="479">
        <f t="shared" si="507"/>
        <v>-55500</v>
      </c>
      <c r="G469" s="521">
        <f t="shared" si="507"/>
        <v>0</v>
      </c>
      <c r="H469" s="570">
        <f t="shared" si="507"/>
        <v>54500</v>
      </c>
      <c r="I469" s="601">
        <f t="shared" si="507"/>
        <v>-54500</v>
      </c>
      <c r="J469" s="521">
        <f t="shared" si="507"/>
        <v>0</v>
      </c>
      <c r="K469" s="570">
        <f t="shared" si="507"/>
        <v>1000</v>
      </c>
      <c r="L469" s="601">
        <f t="shared" si="507"/>
        <v>-1000</v>
      </c>
      <c r="M469" s="521">
        <f t="shared" si="507"/>
        <v>0</v>
      </c>
      <c r="N469" s="570">
        <f t="shared" si="507"/>
        <v>0</v>
      </c>
      <c r="O469" s="601">
        <f t="shared" si="507"/>
        <v>0</v>
      </c>
      <c r="P469" s="521">
        <f t="shared" si="507"/>
        <v>0</v>
      </c>
      <c r="Q469" s="570">
        <f t="shared" si="507"/>
        <v>0</v>
      </c>
      <c r="R469" s="601">
        <f t="shared" si="507"/>
        <v>0</v>
      </c>
      <c r="S469" s="521">
        <f t="shared" si="507"/>
        <v>0</v>
      </c>
      <c r="T469" s="570">
        <f t="shared" si="507"/>
        <v>0</v>
      </c>
      <c r="U469" s="601">
        <f t="shared" si="507"/>
        <v>0</v>
      </c>
      <c r="V469" s="521">
        <f t="shared" si="507"/>
        <v>0</v>
      </c>
      <c r="W469" s="570">
        <f t="shared" si="507"/>
        <v>0</v>
      </c>
      <c r="X469" s="601">
        <f t="shared" si="507"/>
        <v>0</v>
      </c>
      <c r="Y469" s="1"/>
    </row>
    <row r="470" spans="1:25" ht="28" customHeight="1" x14ac:dyDescent="0.15">
      <c r="A470" s="1332" t="s">
        <v>445</v>
      </c>
      <c r="B470" s="1333"/>
      <c r="C470" s="1178"/>
      <c r="D470" s="1253"/>
      <c r="E470" s="141"/>
      <c r="F470" s="142"/>
      <c r="G470" s="488"/>
      <c r="H470" s="556"/>
      <c r="I470" s="595"/>
      <c r="J470" s="488"/>
      <c r="K470" s="556"/>
      <c r="L470" s="595"/>
      <c r="M470" s="488"/>
      <c r="N470" s="556"/>
      <c r="O470" s="595"/>
      <c r="P470" s="488"/>
      <c r="Q470" s="556"/>
      <c r="R470" s="595"/>
      <c r="S470" s="488"/>
      <c r="T470" s="556"/>
      <c r="U470" s="595"/>
      <c r="V470" s="488"/>
      <c r="W470" s="556"/>
      <c r="X470" s="595"/>
      <c r="Y470" s="1"/>
    </row>
    <row r="471" spans="1:25" ht="15" customHeight="1" outlineLevel="1" x14ac:dyDescent="0.15">
      <c r="A471" s="1376" t="s">
        <v>20</v>
      </c>
      <c r="B471" s="1377"/>
      <c r="C471" s="1218"/>
      <c r="D471" s="1243">
        <f>SUM(D473:D475)</f>
        <v>55000</v>
      </c>
      <c r="E471" s="464">
        <f>SUM(G471,J471,M471,P471,S471,V471)</f>
        <v>0</v>
      </c>
      <c r="F471" s="132">
        <f>SUM(F473:F475)</f>
        <v>-55000</v>
      </c>
      <c r="G471" s="520">
        <f t="shared" ref="G471:V471" si="508">SUM(G473:G475)</f>
        <v>0</v>
      </c>
      <c r="H471" s="566">
        <f>SUM(H473:H475)</f>
        <v>0</v>
      </c>
      <c r="I471" s="600">
        <f>G471-H471</f>
        <v>0</v>
      </c>
      <c r="J471" s="520">
        <f t="shared" si="508"/>
        <v>0</v>
      </c>
      <c r="K471" s="566">
        <f>SUM(K473:K475)</f>
        <v>0</v>
      </c>
      <c r="L471" s="600">
        <f>J471-K471</f>
        <v>0</v>
      </c>
      <c r="M471" s="520">
        <f t="shared" si="508"/>
        <v>0</v>
      </c>
      <c r="N471" s="566">
        <f>SUM(N473:N475)</f>
        <v>0</v>
      </c>
      <c r="O471" s="600">
        <f>M471-N471</f>
        <v>0</v>
      </c>
      <c r="P471" s="520">
        <f t="shared" si="508"/>
        <v>0</v>
      </c>
      <c r="Q471" s="566">
        <f>SUM(Q473:Q475)</f>
        <v>0</v>
      </c>
      <c r="R471" s="600">
        <f>P471-Q471</f>
        <v>0</v>
      </c>
      <c r="S471" s="520">
        <f t="shared" si="508"/>
        <v>0</v>
      </c>
      <c r="T471" s="566">
        <f>SUM(T473:T475)</f>
        <v>55000</v>
      </c>
      <c r="U471" s="600">
        <f>S471-T471</f>
        <v>-55000</v>
      </c>
      <c r="V471" s="520">
        <f t="shared" si="508"/>
        <v>0</v>
      </c>
      <c r="W471" s="566">
        <f>SUM(W473:W475)</f>
        <v>0</v>
      </c>
      <c r="X471" s="600">
        <f>V471-W471</f>
        <v>0</v>
      </c>
      <c r="Y471" s="1"/>
    </row>
    <row r="472" spans="1:25" ht="5.25" customHeight="1" outlineLevel="1" x14ac:dyDescent="0.15">
      <c r="A472" s="1101"/>
      <c r="B472" s="31"/>
      <c r="C472" s="1201"/>
      <c r="D472" s="1247"/>
      <c r="E472" s="159"/>
      <c r="F472" s="133"/>
      <c r="G472" s="501"/>
      <c r="H472" s="567"/>
      <c r="I472" s="758"/>
      <c r="J472" s="501"/>
      <c r="K472" s="567"/>
      <c r="L472" s="758"/>
      <c r="M472" s="501"/>
      <c r="N472" s="567"/>
      <c r="O472" s="758"/>
      <c r="P472" s="501"/>
      <c r="Q472" s="567"/>
      <c r="R472" s="758"/>
      <c r="S472" s="501"/>
      <c r="T472" s="567"/>
      <c r="U472" s="758"/>
      <c r="V472" s="501"/>
      <c r="W472" s="567"/>
      <c r="X472" s="758"/>
      <c r="Y472" s="1"/>
    </row>
    <row r="473" spans="1:25" s="661" customFormat="1" outlineLevel="1" x14ac:dyDescent="0.15">
      <c r="A473" s="1089">
        <v>7701</v>
      </c>
      <c r="B473" s="677" t="s">
        <v>225</v>
      </c>
      <c r="C473" s="855"/>
      <c r="D473" s="1248">
        <f t="shared" ref="D473:D475" si="509">SUM(H473,K473,N473,Q473,T473,W473)</f>
        <v>0</v>
      </c>
      <c r="E473" s="626">
        <f>SUM(G473,J473,M473,P473,S473,V473)</f>
        <v>0</v>
      </c>
      <c r="F473" s="683">
        <f>E473-D473</f>
        <v>0</v>
      </c>
      <c r="G473" s="651"/>
      <c r="H473" s="681"/>
      <c r="I473" s="757">
        <f t="shared" ref="I473:I475" si="510">G473-H473</f>
        <v>0</v>
      </c>
      <c r="J473" s="1039"/>
      <c r="K473" s="1031"/>
      <c r="L473" s="1044">
        <f t="shared" ref="L473:L475" si="511">J473-K473</f>
        <v>0</v>
      </c>
      <c r="M473" s="1039"/>
      <c r="N473" s="1031"/>
      <c r="O473" s="1044">
        <f t="shared" ref="O473:O475" si="512">M473-N473</f>
        <v>0</v>
      </c>
      <c r="P473" s="1039"/>
      <c r="Q473" s="1031"/>
      <c r="R473" s="1044">
        <f t="shared" ref="R473:R475" si="513">P473-Q473</f>
        <v>0</v>
      </c>
      <c r="S473" s="651"/>
      <c r="T473" s="681"/>
      <c r="U473" s="757">
        <f t="shared" ref="U473:U475" si="514">S473-T473</f>
        <v>0</v>
      </c>
      <c r="V473" s="1039"/>
      <c r="W473" s="1031"/>
      <c r="X473" s="1044">
        <f t="shared" ref="X473:X475" si="515">V473-W473</f>
        <v>0</v>
      </c>
      <c r="Y473" s="682"/>
    </row>
    <row r="474" spans="1:25" s="661" customFormat="1" outlineLevel="1" x14ac:dyDescent="0.15">
      <c r="A474" s="1089">
        <v>79122</v>
      </c>
      <c r="B474" s="677" t="s">
        <v>371</v>
      </c>
      <c r="C474" s="855" t="s">
        <v>846</v>
      </c>
      <c r="D474" s="1248">
        <f t="shared" si="509"/>
        <v>0</v>
      </c>
      <c r="E474" s="626">
        <f>SUM(G474,J474,M474,P474,S474,V474)</f>
        <v>0</v>
      </c>
      <c r="F474" s="849">
        <f>E474-D474</f>
        <v>0</v>
      </c>
      <c r="G474" s="651"/>
      <c r="H474" s="681"/>
      <c r="I474" s="757">
        <f t="shared" si="510"/>
        <v>0</v>
      </c>
      <c r="J474" s="1039"/>
      <c r="K474" s="1031"/>
      <c r="L474" s="1044">
        <f t="shared" si="511"/>
        <v>0</v>
      </c>
      <c r="M474" s="1039"/>
      <c r="N474" s="1031"/>
      <c r="O474" s="1044">
        <f t="shared" si="512"/>
        <v>0</v>
      </c>
      <c r="P474" s="1039"/>
      <c r="Q474" s="1031"/>
      <c r="R474" s="1044">
        <f t="shared" si="513"/>
        <v>0</v>
      </c>
      <c r="S474" s="651">
        <f>Balance!D107</f>
        <v>0</v>
      </c>
      <c r="T474" s="681"/>
      <c r="U474" s="757">
        <f t="shared" si="514"/>
        <v>0</v>
      </c>
      <c r="V474" s="1039"/>
      <c r="W474" s="1031"/>
      <c r="X474" s="1044">
        <f t="shared" si="515"/>
        <v>0</v>
      </c>
      <c r="Y474" s="682"/>
    </row>
    <row r="475" spans="1:25" s="661" customFormat="1" outlineLevel="1" x14ac:dyDescent="0.15">
      <c r="A475" s="1089">
        <v>79121</v>
      </c>
      <c r="B475" s="677" t="s">
        <v>372</v>
      </c>
      <c r="C475" s="855" t="s">
        <v>847</v>
      </c>
      <c r="D475" s="1248">
        <f t="shared" si="509"/>
        <v>55000</v>
      </c>
      <c r="E475" s="626">
        <f>SUM(G475,J475,M475,P475,S475,V475)</f>
        <v>0</v>
      </c>
      <c r="F475" s="683">
        <f>E475-D475</f>
        <v>-55000</v>
      </c>
      <c r="G475" s="651"/>
      <c r="H475" s="681"/>
      <c r="I475" s="757">
        <f t="shared" si="510"/>
        <v>0</v>
      </c>
      <c r="J475" s="1039"/>
      <c r="K475" s="1031"/>
      <c r="L475" s="1044">
        <f t="shared" si="511"/>
        <v>0</v>
      </c>
      <c r="M475" s="1039"/>
      <c r="N475" s="1031"/>
      <c r="O475" s="1044">
        <f t="shared" si="512"/>
        <v>0</v>
      </c>
      <c r="P475" s="1039"/>
      <c r="Q475" s="1031"/>
      <c r="R475" s="1044">
        <f t="shared" si="513"/>
        <v>0</v>
      </c>
      <c r="S475" s="651">
        <f>Balance!D108</f>
        <v>0</v>
      </c>
      <c r="T475" s="681">
        <v>55000</v>
      </c>
      <c r="U475" s="757">
        <f t="shared" si="514"/>
        <v>-55000</v>
      </c>
      <c r="V475" s="1039"/>
      <c r="W475" s="1031"/>
      <c r="X475" s="1044">
        <f t="shared" si="515"/>
        <v>0</v>
      </c>
      <c r="Y475" s="682"/>
    </row>
    <row r="476" spans="1:25" ht="5.25" customHeight="1" outlineLevel="1" x14ac:dyDescent="0.15">
      <c r="A476" s="1101"/>
      <c r="B476" s="31"/>
      <c r="C476" s="1201"/>
      <c r="D476" s="1247"/>
      <c r="E476" s="159"/>
      <c r="F476" s="133"/>
      <c r="G476" s="501"/>
      <c r="H476" s="567"/>
      <c r="I476" s="758"/>
      <c r="J476" s="501"/>
      <c r="K476" s="567"/>
      <c r="L476" s="758"/>
      <c r="M476" s="501"/>
      <c r="N476" s="567"/>
      <c r="O476" s="758"/>
      <c r="P476" s="501"/>
      <c r="Q476" s="567"/>
      <c r="R476" s="758"/>
      <c r="S476" s="501"/>
      <c r="T476" s="567"/>
      <c r="U476" s="758"/>
      <c r="V476" s="501"/>
      <c r="W476" s="567"/>
      <c r="X476" s="758"/>
      <c r="Y476" s="1"/>
    </row>
    <row r="477" spans="1:25" ht="15" customHeight="1" outlineLevel="1" x14ac:dyDescent="0.15">
      <c r="A477" s="1376" t="s">
        <v>21</v>
      </c>
      <c r="B477" s="1377"/>
      <c r="C477" s="1218"/>
      <c r="D477" s="1243">
        <f>SUM(D479)</f>
        <v>13000</v>
      </c>
      <c r="E477" s="135">
        <f>SUM(G477,J477,M477,P477,S477,V477)</f>
        <v>0</v>
      </c>
      <c r="F477" s="132">
        <f>SUM(F479)</f>
        <v>-13000</v>
      </c>
      <c r="G477" s="520">
        <f t="shared" ref="G477:V477" si="516">SUM(G479)</f>
        <v>0</v>
      </c>
      <c r="H477" s="566">
        <f>SUM(H479)</f>
        <v>0</v>
      </c>
      <c r="I477" s="600">
        <f>G477-H477</f>
        <v>0</v>
      </c>
      <c r="J477" s="520">
        <f t="shared" si="516"/>
        <v>0</v>
      </c>
      <c r="K477" s="566">
        <f>SUM(K479)</f>
        <v>0</v>
      </c>
      <c r="L477" s="600">
        <f>J477-K477</f>
        <v>0</v>
      </c>
      <c r="M477" s="520">
        <f t="shared" si="516"/>
        <v>0</v>
      </c>
      <c r="N477" s="566">
        <f>SUM(N479)</f>
        <v>0</v>
      </c>
      <c r="O477" s="600">
        <f>M477-N477</f>
        <v>0</v>
      </c>
      <c r="P477" s="520">
        <f t="shared" si="516"/>
        <v>0</v>
      </c>
      <c r="Q477" s="566">
        <f>SUM(Q479)</f>
        <v>0</v>
      </c>
      <c r="R477" s="600">
        <f>P477-Q477</f>
        <v>0</v>
      </c>
      <c r="S477" s="520">
        <f t="shared" si="516"/>
        <v>0</v>
      </c>
      <c r="T477" s="566">
        <f>SUM(T479)</f>
        <v>0</v>
      </c>
      <c r="U477" s="600">
        <f>S477-T477</f>
        <v>0</v>
      </c>
      <c r="V477" s="520">
        <f t="shared" si="516"/>
        <v>0</v>
      </c>
      <c r="W477" s="566">
        <f>SUM(W479)</f>
        <v>13000</v>
      </c>
      <c r="X477" s="600">
        <f>V477-W477</f>
        <v>-13000</v>
      </c>
      <c r="Y477" s="1"/>
    </row>
    <row r="478" spans="1:25" ht="5.25" customHeight="1" outlineLevel="1" x14ac:dyDescent="0.15">
      <c r="A478" s="1113"/>
      <c r="B478" s="31"/>
      <c r="C478" s="1201"/>
      <c r="D478" s="1247"/>
      <c r="E478" s="159"/>
      <c r="F478" s="134"/>
      <c r="G478" s="501"/>
      <c r="H478" s="567"/>
      <c r="I478" s="758"/>
      <c r="J478" s="501"/>
      <c r="K478" s="567"/>
      <c r="L478" s="758"/>
      <c r="M478" s="501"/>
      <c r="N478" s="567"/>
      <c r="O478" s="758"/>
      <c r="P478" s="501"/>
      <c r="Q478" s="567"/>
      <c r="R478" s="758"/>
      <c r="S478" s="501"/>
      <c r="T478" s="567"/>
      <c r="U478" s="758"/>
      <c r="V478" s="501"/>
      <c r="W478" s="567"/>
      <c r="X478" s="758"/>
      <c r="Y478" s="1"/>
    </row>
    <row r="479" spans="1:25" s="642" customFormat="1" outlineLevel="1" x14ac:dyDescent="0.15">
      <c r="A479" s="1089">
        <v>7911</v>
      </c>
      <c r="B479" s="677" t="s">
        <v>226</v>
      </c>
      <c r="C479" s="855" t="s">
        <v>848</v>
      </c>
      <c r="D479" s="1248">
        <f t="shared" ref="D479" si="517">SUM(H479,K479,N479,Q479,T479,W479)</f>
        <v>13000</v>
      </c>
      <c r="E479" s="626">
        <f>SUM(G479,J479,M479,P479,S479,V479)</f>
        <v>0</v>
      </c>
      <c r="F479" s="683">
        <f>E479-D479</f>
        <v>-13000</v>
      </c>
      <c r="G479" s="1039"/>
      <c r="H479" s="1031"/>
      <c r="I479" s="1044">
        <f>G479-H479</f>
        <v>0</v>
      </c>
      <c r="J479" s="1039"/>
      <c r="K479" s="1031"/>
      <c r="L479" s="1044">
        <f>J479-K479</f>
        <v>0</v>
      </c>
      <c r="M479" s="1039"/>
      <c r="N479" s="1031"/>
      <c r="O479" s="1044">
        <f>M479-N479</f>
        <v>0</v>
      </c>
      <c r="P479" s="1039"/>
      <c r="Q479" s="1031"/>
      <c r="R479" s="1044">
        <f>P479-Q479</f>
        <v>0</v>
      </c>
      <c r="S479" s="1039"/>
      <c r="T479" s="1031"/>
      <c r="U479" s="1044">
        <f>S479-T479</f>
        <v>0</v>
      </c>
      <c r="V479" s="651">
        <f>Balance!D105</f>
        <v>0</v>
      </c>
      <c r="W479" s="681">
        <v>13000</v>
      </c>
      <c r="X479" s="757">
        <f>V479-W479</f>
        <v>-13000</v>
      </c>
      <c r="Y479" s="678"/>
    </row>
    <row r="480" spans="1:25" ht="5.25" customHeight="1" outlineLevel="1" x14ac:dyDescent="0.15">
      <c r="A480" s="1101"/>
      <c r="B480" s="31"/>
      <c r="C480" s="1201"/>
      <c r="D480" s="1247"/>
      <c r="E480" s="159"/>
      <c r="F480" s="133"/>
      <c r="G480" s="501"/>
      <c r="H480" s="567"/>
      <c r="I480" s="758"/>
      <c r="J480" s="501"/>
      <c r="K480" s="567"/>
      <c r="L480" s="758"/>
      <c r="M480" s="501"/>
      <c r="N480" s="567"/>
      <c r="O480" s="758"/>
      <c r="P480" s="501"/>
      <c r="Q480" s="567"/>
      <c r="R480" s="758"/>
      <c r="S480" s="501"/>
      <c r="T480" s="567"/>
      <c r="U480" s="758"/>
      <c r="V480" s="501"/>
      <c r="W480" s="567"/>
      <c r="X480" s="758"/>
      <c r="Y480" s="1"/>
    </row>
    <row r="481" spans="1:25" ht="15" customHeight="1" outlineLevel="1" x14ac:dyDescent="0.15">
      <c r="A481" s="1376" t="s">
        <v>22</v>
      </c>
      <c r="B481" s="1377"/>
      <c r="C481" s="1218"/>
      <c r="D481" s="1243">
        <f>SUM(D483:D484)</f>
        <v>17500</v>
      </c>
      <c r="E481" s="464">
        <f>SUM(G481,J481,M481,P481,S481,V481)</f>
        <v>0</v>
      </c>
      <c r="F481" s="132">
        <f>SUM(F483:F484)</f>
        <v>-17500</v>
      </c>
      <c r="G481" s="520">
        <f t="shared" ref="G481:V481" si="518">SUM(G483:G484)</f>
        <v>0</v>
      </c>
      <c r="H481" s="566">
        <f>SUM(H483:H484)</f>
        <v>0</v>
      </c>
      <c r="I481" s="600">
        <f>G481-H481</f>
        <v>0</v>
      </c>
      <c r="J481" s="520">
        <f t="shared" si="518"/>
        <v>0</v>
      </c>
      <c r="K481" s="566">
        <f>SUM(K483:K484)</f>
        <v>0</v>
      </c>
      <c r="L481" s="600">
        <f>J481-K481</f>
        <v>0</v>
      </c>
      <c r="M481" s="520">
        <f t="shared" si="518"/>
        <v>0</v>
      </c>
      <c r="N481" s="566">
        <f>SUM(N483:N484)</f>
        <v>0</v>
      </c>
      <c r="O481" s="600">
        <f>M481-N481</f>
        <v>0</v>
      </c>
      <c r="P481" s="520">
        <f t="shared" si="518"/>
        <v>0</v>
      </c>
      <c r="Q481" s="566">
        <f>SUM(Q483:Q484)</f>
        <v>0</v>
      </c>
      <c r="R481" s="600">
        <f>P481-Q481</f>
        <v>0</v>
      </c>
      <c r="S481" s="520">
        <f t="shared" si="518"/>
        <v>0</v>
      </c>
      <c r="T481" s="566">
        <f>SUM(T483:T484)</f>
        <v>0</v>
      </c>
      <c r="U481" s="600">
        <f>S481-T481</f>
        <v>0</v>
      </c>
      <c r="V481" s="520">
        <f t="shared" si="518"/>
        <v>0</v>
      </c>
      <c r="W481" s="566">
        <f>SUM(W483:W484)</f>
        <v>17500</v>
      </c>
      <c r="X481" s="600">
        <f>V481-W481</f>
        <v>-17500</v>
      </c>
      <c r="Y481" s="1"/>
    </row>
    <row r="482" spans="1:25" ht="5.25" customHeight="1" outlineLevel="1" x14ac:dyDescent="0.15">
      <c r="A482" s="1101"/>
      <c r="B482" s="31"/>
      <c r="C482" s="1225"/>
      <c r="D482" s="1251"/>
      <c r="E482" s="163"/>
      <c r="F482" s="139"/>
      <c r="G482" s="506"/>
      <c r="H482" s="569"/>
      <c r="I482" s="761"/>
      <c r="J482" s="506"/>
      <c r="K482" s="569"/>
      <c r="L482" s="761"/>
      <c r="M482" s="506"/>
      <c r="N482" s="569"/>
      <c r="O482" s="761"/>
      <c r="P482" s="506"/>
      <c r="Q482" s="569"/>
      <c r="R482" s="761"/>
      <c r="S482" s="506"/>
      <c r="T482" s="569"/>
      <c r="U482" s="761"/>
      <c r="V482" s="506"/>
      <c r="W482" s="569"/>
      <c r="X482" s="761"/>
      <c r="Y482" s="1"/>
    </row>
    <row r="483" spans="1:25" s="642" customFormat="1" outlineLevel="1" x14ac:dyDescent="0.15">
      <c r="A483" s="1089">
        <v>78612</v>
      </c>
      <c r="B483" s="677" t="s">
        <v>227</v>
      </c>
      <c r="C483" s="855" t="s">
        <v>850</v>
      </c>
      <c r="D483" s="1248">
        <f t="shared" ref="D483:D484" si="519">SUM(H483,K483,N483,Q483,T483,W483)</f>
        <v>0</v>
      </c>
      <c r="E483" s="648">
        <f>SUM(G483,J483,M483,P483,S483,V483)</f>
        <v>0</v>
      </c>
      <c r="F483" s="683">
        <f>E483-D483</f>
        <v>0</v>
      </c>
      <c r="G483" s="1039"/>
      <c r="H483" s="1031"/>
      <c r="I483" s="1044">
        <f t="shared" ref="I483:I484" si="520">G483-H483</f>
        <v>0</v>
      </c>
      <c r="J483" s="1039"/>
      <c r="K483" s="1031"/>
      <c r="L483" s="1044">
        <f t="shared" ref="L483:L484" si="521">J483-K483</f>
        <v>0</v>
      </c>
      <c r="M483" s="1039"/>
      <c r="N483" s="1031"/>
      <c r="O483" s="1044">
        <f t="shared" ref="O483:O484" si="522">M483-N483</f>
        <v>0</v>
      </c>
      <c r="P483" s="1039"/>
      <c r="Q483" s="1031"/>
      <c r="R483" s="1044">
        <f t="shared" ref="R483:R484" si="523">P483-Q483</f>
        <v>0</v>
      </c>
      <c r="S483" s="1039"/>
      <c r="T483" s="1031"/>
      <c r="U483" s="1044">
        <f t="shared" ref="U483:U484" si="524">S483-T483</f>
        <v>0</v>
      </c>
      <c r="V483" s="651"/>
      <c r="W483" s="681"/>
      <c r="X483" s="757">
        <f t="shared" ref="X483:X484" si="525">V483-W483</f>
        <v>0</v>
      </c>
      <c r="Y483" s="678"/>
    </row>
    <row r="484" spans="1:25" s="642" customFormat="1" outlineLevel="1" x14ac:dyDescent="0.15">
      <c r="A484" s="1089">
        <v>7912</v>
      </c>
      <c r="B484" s="677" t="s">
        <v>228</v>
      </c>
      <c r="C484" s="855" t="s">
        <v>849</v>
      </c>
      <c r="D484" s="1248">
        <f t="shared" si="519"/>
        <v>17500</v>
      </c>
      <c r="E484" s="626">
        <f>SUM(G484,J484,M484,P484,S484,V484)</f>
        <v>0</v>
      </c>
      <c r="F484" s="849">
        <f>E484-D484</f>
        <v>-17500</v>
      </c>
      <c r="G484" s="1039"/>
      <c r="H484" s="1031"/>
      <c r="I484" s="1044">
        <f t="shared" si="520"/>
        <v>0</v>
      </c>
      <c r="J484" s="1039"/>
      <c r="K484" s="1031"/>
      <c r="L484" s="1044">
        <f t="shared" si="521"/>
        <v>0</v>
      </c>
      <c r="M484" s="1039"/>
      <c r="N484" s="1031"/>
      <c r="O484" s="1044">
        <f t="shared" si="522"/>
        <v>0</v>
      </c>
      <c r="P484" s="1039"/>
      <c r="Q484" s="1031"/>
      <c r="R484" s="1044">
        <f t="shared" si="523"/>
        <v>0</v>
      </c>
      <c r="S484" s="1039"/>
      <c r="T484" s="1031"/>
      <c r="U484" s="1044">
        <f t="shared" si="524"/>
        <v>0</v>
      </c>
      <c r="V484" s="651">
        <f>Balance!D106</f>
        <v>0</v>
      </c>
      <c r="W484" s="681">
        <v>17500</v>
      </c>
      <c r="X484" s="757">
        <f t="shared" si="525"/>
        <v>-17500</v>
      </c>
      <c r="Y484" s="678"/>
    </row>
    <row r="485" spans="1:25" ht="5.25" customHeight="1" outlineLevel="1" x14ac:dyDescent="0.15">
      <c r="A485" s="1115"/>
      <c r="B485" s="480"/>
      <c r="C485" s="1225"/>
      <c r="D485" s="1251"/>
      <c r="E485" s="163"/>
      <c r="F485" s="139"/>
      <c r="G485" s="1045"/>
      <c r="H485" s="1046"/>
      <c r="I485" s="1059"/>
      <c r="J485" s="506"/>
      <c r="K485" s="569"/>
      <c r="L485" s="761"/>
      <c r="M485" s="506"/>
      <c r="N485" s="569"/>
      <c r="O485" s="761"/>
      <c r="P485" s="506"/>
      <c r="Q485" s="569"/>
      <c r="R485" s="761"/>
      <c r="S485" s="506"/>
      <c r="T485" s="569"/>
      <c r="U485" s="761"/>
      <c r="V485" s="506"/>
      <c r="W485" s="569"/>
      <c r="X485" s="761"/>
      <c r="Y485" s="1"/>
    </row>
    <row r="486" spans="1:25" ht="15" customHeight="1" x14ac:dyDescent="0.15">
      <c r="A486" s="1381" t="s">
        <v>435</v>
      </c>
      <c r="B486" s="1382"/>
      <c r="C486" s="1224"/>
      <c r="D486" s="1252">
        <f>SUM(D471,D477,D481)</f>
        <v>85500</v>
      </c>
      <c r="E486" s="1070">
        <f t="shared" ref="E486:X486" si="526">SUM(E471,E477,E481)</f>
        <v>0</v>
      </c>
      <c r="F486" s="479">
        <f t="shared" si="526"/>
        <v>-85500</v>
      </c>
      <c r="G486" s="521">
        <f t="shared" si="526"/>
        <v>0</v>
      </c>
      <c r="H486" s="570">
        <f t="shared" si="526"/>
        <v>0</v>
      </c>
      <c r="I486" s="601">
        <f t="shared" si="526"/>
        <v>0</v>
      </c>
      <c r="J486" s="521">
        <f t="shared" si="526"/>
        <v>0</v>
      </c>
      <c r="K486" s="570">
        <f t="shared" si="526"/>
        <v>0</v>
      </c>
      <c r="L486" s="601">
        <f t="shared" si="526"/>
        <v>0</v>
      </c>
      <c r="M486" s="521">
        <f t="shared" si="526"/>
        <v>0</v>
      </c>
      <c r="N486" s="570">
        <f t="shared" si="526"/>
        <v>0</v>
      </c>
      <c r="O486" s="601">
        <f t="shared" si="526"/>
        <v>0</v>
      </c>
      <c r="P486" s="521">
        <f t="shared" si="526"/>
        <v>0</v>
      </c>
      <c r="Q486" s="570">
        <f t="shared" si="526"/>
        <v>0</v>
      </c>
      <c r="R486" s="601">
        <f t="shared" si="526"/>
        <v>0</v>
      </c>
      <c r="S486" s="521">
        <f t="shared" si="526"/>
        <v>0</v>
      </c>
      <c r="T486" s="570">
        <f t="shared" si="526"/>
        <v>55000</v>
      </c>
      <c r="U486" s="601">
        <f t="shared" si="526"/>
        <v>-55000</v>
      </c>
      <c r="V486" s="521">
        <f t="shared" si="526"/>
        <v>0</v>
      </c>
      <c r="W486" s="570">
        <f t="shared" si="526"/>
        <v>30500</v>
      </c>
      <c r="X486" s="601">
        <f t="shared" si="526"/>
        <v>-30500</v>
      </c>
      <c r="Y486" s="1"/>
    </row>
    <row r="487" spans="1:25" ht="28" customHeight="1" x14ac:dyDescent="0.15">
      <c r="A487" s="1332" t="s">
        <v>446</v>
      </c>
      <c r="B487" s="1333"/>
      <c r="C487" s="1178"/>
      <c r="D487" s="1253"/>
      <c r="E487" s="141"/>
      <c r="F487" s="142"/>
      <c r="G487" s="488"/>
      <c r="H487" s="556"/>
      <c r="I487" s="595"/>
      <c r="J487" s="488"/>
      <c r="K487" s="556"/>
      <c r="L487" s="595"/>
      <c r="M487" s="488"/>
      <c r="N487" s="556"/>
      <c r="O487" s="595"/>
      <c r="P487" s="488"/>
      <c r="Q487" s="556"/>
      <c r="R487" s="595"/>
      <c r="S487" s="488"/>
      <c r="T487" s="556"/>
      <c r="U487" s="595"/>
      <c r="V487" s="488"/>
      <c r="W487" s="556"/>
      <c r="X487" s="595"/>
      <c r="Y487" s="1"/>
    </row>
    <row r="488" spans="1:25" ht="15" customHeight="1" outlineLevel="1" x14ac:dyDescent="0.15">
      <c r="A488" s="1374" t="s">
        <v>30</v>
      </c>
      <c r="B488" s="1375"/>
      <c r="C488" s="1218"/>
      <c r="D488" s="1243">
        <f>SUM(D490:D492)</f>
        <v>18500</v>
      </c>
      <c r="E488" s="463">
        <f t="shared" si="499"/>
        <v>0</v>
      </c>
      <c r="F488" s="132">
        <f>SUM(F490:F492)</f>
        <v>-18500</v>
      </c>
      <c r="G488" s="519">
        <f t="shared" ref="G488:V488" si="527">SUM(G490:G492)</f>
        <v>0</v>
      </c>
      <c r="H488" s="566">
        <f>SUM(H490:H492)</f>
        <v>0</v>
      </c>
      <c r="I488" s="599">
        <f>G488-H488</f>
        <v>0</v>
      </c>
      <c r="J488" s="519">
        <f>SUM(J491:J493)</f>
        <v>0</v>
      </c>
      <c r="K488" s="566">
        <f>SUM(K490:K493)</f>
        <v>18500</v>
      </c>
      <c r="L488" s="599">
        <f>J488-K488</f>
        <v>-18500</v>
      </c>
      <c r="M488" s="519">
        <f t="shared" si="527"/>
        <v>0</v>
      </c>
      <c r="N488" s="566">
        <f>SUM(N490:N492)</f>
        <v>0</v>
      </c>
      <c r="O488" s="599">
        <f>M488-N488</f>
        <v>0</v>
      </c>
      <c r="P488" s="519">
        <f t="shared" si="527"/>
        <v>0</v>
      </c>
      <c r="Q488" s="566">
        <f>SUM(Q490:Q492)</f>
        <v>0</v>
      </c>
      <c r="R488" s="599">
        <f>P488-Q488</f>
        <v>0</v>
      </c>
      <c r="S488" s="519">
        <f t="shared" si="527"/>
        <v>0</v>
      </c>
      <c r="T488" s="566">
        <f>SUM(T490:T492)</f>
        <v>0</v>
      </c>
      <c r="U488" s="599">
        <f>S488-T488</f>
        <v>0</v>
      </c>
      <c r="V488" s="519">
        <f t="shared" si="527"/>
        <v>0</v>
      </c>
      <c r="W488" s="566">
        <f>SUM(W490:W492)</f>
        <v>0</v>
      </c>
      <c r="X488" s="599">
        <f>V488-W488</f>
        <v>0</v>
      </c>
      <c r="Y488" s="1"/>
    </row>
    <row r="489" spans="1:25" ht="5.25" customHeight="1" outlineLevel="1" x14ac:dyDescent="0.15">
      <c r="A489" s="1101"/>
      <c r="B489" s="31"/>
      <c r="C489" s="1201"/>
      <c r="D489" s="1247"/>
      <c r="E489" s="159"/>
      <c r="F489" s="133"/>
      <c r="G489" s="501"/>
      <c r="H489" s="567"/>
      <c r="I489" s="758"/>
      <c r="J489" s="501"/>
      <c r="K489" s="567"/>
      <c r="L489" s="758"/>
      <c r="M489" s="501"/>
      <c r="N489" s="567"/>
      <c r="O489" s="758"/>
      <c r="P489" s="501"/>
      <c r="Q489" s="567"/>
      <c r="R489" s="758"/>
      <c r="S489" s="501"/>
      <c r="T489" s="567"/>
      <c r="U489" s="758"/>
      <c r="V489" s="501"/>
      <c r="W489" s="567"/>
      <c r="X489" s="758"/>
      <c r="Y489" s="1"/>
    </row>
    <row r="490" spans="1:25" s="661" customFormat="1" ht="12.75" customHeight="1" outlineLevel="1" x14ac:dyDescent="0.15">
      <c r="A490" s="1089">
        <v>7593</v>
      </c>
      <c r="B490" s="677" t="s">
        <v>233</v>
      </c>
      <c r="C490" s="855" t="s">
        <v>851</v>
      </c>
      <c r="D490" s="1248">
        <f t="shared" ref="D490:D492" si="528">SUM(H490,K490,N490,Q490,T490,W490)</f>
        <v>1750</v>
      </c>
      <c r="E490" s="626">
        <f>SUM(G490,J490,M490,P490,S490,V490)</f>
        <v>0</v>
      </c>
      <c r="F490" s="683">
        <f>E490-D490</f>
        <v>-1750</v>
      </c>
      <c r="G490" s="1039"/>
      <c r="H490" s="1031"/>
      <c r="I490" s="1044">
        <f t="shared" ref="I490:I492" si="529">G490-H490</f>
        <v>0</v>
      </c>
      <c r="J490" s="851"/>
      <c r="K490" s="661">
        <v>1750</v>
      </c>
      <c r="L490" s="757">
        <f>J491-K491</f>
        <v>-750</v>
      </c>
      <c r="M490" s="1039"/>
      <c r="N490" s="1031"/>
      <c r="O490" s="1044">
        <f t="shared" ref="O490:O492" si="530">M490-N490</f>
        <v>0</v>
      </c>
      <c r="P490" s="1039"/>
      <c r="Q490" s="1031"/>
      <c r="R490" s="1044">
        <f t="shared" ref="R490:R492" si="531">P490-Q490</f>
        <v>0</v>
      </c>
      <c r="S490" s="1039"/>
      <c r="T490" s="1031"/>
      <c r="U490" s="1044">
        <f t="shared" ref="U490:U492" si="532">S490-T490</f>
        <v>0</v>
      </c>
      <c r="V490" s="1039"/>
      <c r="W490" s="1031"/>
      <c r="X490" s="1044">
        <f t="shared" ref="X490:X492" si="533">V490-W490</f>
        <v>0</v>
      </c>
      <c r="Y490" s="682"/>
    </row>
    <row r="491" spans="1:25" s="661" customFormat="1" ht="12.75" customHeight="1" outlineLevel="1" x14ac:dyDescent="0.15">
      <c r="A491" s="1089">
        <v>7593</v>
      </c>
      <c r="B491" s="677" t="s">
        <v>234</v>
      </c>
      <c r="C491" s="855" t="s">
        <v>851</v>
      </c>
      <c r="D491" s="1248">
        <f t="shared" si="528"/>
        <v>750</v>
      </c>
      <c r="E491" s="626">
        <f>SUM(G491,J491,M491,P491,S491,V491)</f>
        <v>0</v>
      </c>
      <c r="F491" s="683">
        <f>E491-D491</f>
        <v>-750</v>
      </c>
      <c r="G491" s="1039"/>
      <c r="H491" s="1031"/>
      <c r="I491" s="1044">
        <f t="shared" si="529"/>
        <v>0</v>
      </c>
      <c r="J491" s="651"/>
      <c r="K491" s="850">
        <v>750</v>
      </c>
      <c r="L491" s="757">
        <f>J492-K492</f>
        <v>-16000</v>
      </c>
      <c r="M491" s="1039"/>
      <c r="N491" s="1031"/>
      <c r="O491" s="1044">
        <f t="shared" si="530"/>
        <v>0</v>
      </c>
      <c r="P491" s="1039"/>
      <c r="Q491" s="1031"/>
      <c r="R491" s="1044">
        <f t="shared" si="531"/>
        <v>0</v>
      </c>
      <c r="S491" s="1039"/>
      <c r="T491" s="1031"/>
      <c r="U491" s="1044">
        <f t="shared" si="532"/>
        <v>0</v>
      </c>
      <c r="V491" s="1039"/>
      <c r="W491" s="1031"/>
      <c r="X491" s="1044">
        <f t="shared" si="533"/>
        <v>0</v>
      </c>
      <c r="Y491" s="682"/>
    </row>
    <row r="492" spans="1:25" s="661" customFormat="1" ht="12.75" customHeight="1" outlineLevel="1" x14ac:dyDescent="0.15">
      <c r="A492" s="1089">
        <v>7593</v>
      </c>
      <c r="B492" s="677" t="s">
        <v>235</v>
      </c>
      <c r="C492" s="855" t="s">
        <v>852</v>
      </c>
      <c r="D492" s="1248">
        <f t="shared" si="528"/>
        <v>16000</v>
      </c>
      <c r="E492" s="626">
        <f>SUM(G492,J492,M492,P492,S492,V492)</f>
        <v>0</v>
      </c>
      <c r="F492" s="683">
        <f>E492-D492</f>
        <v>-16000</v>
      </c>
      <c r="G492" s="1039"/>
      <c r="H492" s="1031"/>
      <c r="I492" s="1044">
        <f t="shared" si="529"/>
        <v>0</v>
      </c>
      <c r="J492" s="624">
        <f>Balance!D100</f>
        <v>0</v>
      </c>
      <c r="K492" s="681">
        <v>16000</v>
      </c>
      <c r="L492" s="757">
        <f>J493-K493</f>
        <v>0</v>
      </c>
      <c r="M492" s="1039"/>
      <c r="N492" s="1031"/>
      <c r="O492" s="1044">
        <f t="shared" si="530"/>
        <v>0</v>
      </c>
      <c r="P492" s="1039"/>
      <c r="Q492" s="1031"/>
      <c r="R492" s="1044">
        <f t="shared" si="531"/>
        <v>0</v>
      </c>
      <c r="S492" s="1039"/>
      <c r="T492" s="1031"/>
      <c r="U492" s="1044">
        <f t="shared" si="532"/>
        <v>0</v>
      </c>
      <c r="V492" s="1039"/>
      <c r="W492" s="1031"/>
      <c r="X492" s="1044">
        <f t="shared" si="533"/>
        <v>0</v>
      </c>
      <c r="Y492" s="682"/>
    </row>
    <row r="493" spans="1:25" ht="5.25" customHeight="1" outlineLevel="1" x14ac:dyDescent="0.15">
      <c r="A493" s="1101"/>
      <c r="B493" s="31"/>
      <c r="C493" s="1201"/>
      <c r="D493" s="1247"/>
      <c r="E493" s="159"/>
      <c r="F493" s="134"/>
      <c r="G493" s="501"/>
      <c r="H493" s="567"/>
      <c r="I493" s="758"/>
      <c r="J493" s="651"/>
      <c r="K493" s="681"/>
      <c r="L493" s="758"/>
      <c r="M493" s="501"/>
      <c r="N493" s="567"/>
      <c r="O493" s="758"/>
      <c r="P493" s="501"/>
      <c r="Q493" s="567"/>
      <c r="R493" s="758"/>
      <c r="S493" s="501"/>
      <c r="T493" s="567"/>
      <c r="U493" s="758"/>
      <c r="V493" s="501"/>
      <c r="W493" s="567"/>
      <c r="X493" s="758"/>
      <c r="Y493" s="1"/>
    </row>
    <row r="494" spans="1:25" ht="15" customHeight="1" outlineLevel="1" x14ac:dyDescent="0.15">
      <c r="A494" s="1376" t="s">
        <v>39</v>
      </c>
      <c r="B494" s="1377"/>
      <c r="C494" s="1218"/>
      <c r="D494" s="1243">
        <f>SUM(D496:D498)</f>
        <v>68900</v>
      </c>
      <c r="E494" s="464">
        <f t="shared" si="499"/>
        <v>0</v>
      </c>
      <c r="F494" s="132">
        <f>SUM(F496:F498)</f>
        <v>-68900</v>
      </c>
      <c r="G494" s="520">
        <f t="shared" ref="G494:V494" si="534">SUM(G496:G498)</f>
        <v>0</v>
      </c>
      <c r="H494" s="566">
        <f>SUM(H496:H498)</f>
        <v>0</v>
      </c>
      <c r="I494" s="600">
        <f t="shared" ref="I494:I498" si="535">G494-H494</f>
        <v>0</v>
      </c>
      <c r="J494" s="520">
        <f t="shared" si="534"/>
        <v>0</v>
      </c>
      <c r="K494" s="566">
        <f>SUM(K496:K498)</f>
        <v>0</v>
      </c>
      <c r="L494" s="600">
        <f t="shared" ref="L494:L498" si="536">J494-K494</f>
        <v>0</v>
      </c>
      <c r="M494" s="520">
        <f t="shared" si="534"/>
        <v>0</v>
      </c>
      <c r="N494" s="566">
        <f>SUM(N496:N498)</f>
        <v>68900</v>
      </c>
      <c r="O494" s="600">
        <f t="shared" ref="O494:O498" si="537">M494-N494</f>
        <v>-68900</v>
      </c>
      <c r="P494" s="520">
        <f t="shared" si="534"/>
        <v>0</v>
      </c>
      <c r="Q494" s="566">
        <f>SUM(Q496:Q498)</f>
        <v>0</v>
      </c>
      <c r="R494" s="600">
        <f t="shared" ref="R494:R498" si="538">P494-Q494</f>
        <v>0</v>
      </c>
      <c r="S494" s="520">
        <f t="shared" si="534"/>
        <v>0</v>
      </c>
      <c r="T494" s="566">
        <f>SUM(T496:T498)</f>
        <v>0</v>
      </c>
      <c r="U494" s="600">
        <f t="shared" ref="U494:U498" si="539">S494-T494</f>
        <v>0</v>
      </c>
      <c r="V494" s="520">
        <f t="shared" si="534"/>
        <v>0</v>
      </c>
      <c r="W494" s="566">
        <f>SUM(W496:W498)</f>
        <v>0</v>
      </c>
      <c r="X494" s="600">
        <f t="shared" ref="X494:X498" si="540">V494-W494</f>
        <v>0</v>
      </c>
      <c r="Y494" s="1"/>
    </row>
    <row r="495" spans="1:25" ht="5.25" customHeight="1" outlineLevel="1" x14ac:dyDescent="0.15">
      <c r="A495" s="1101"/>
      <c r="B495" s="31"/>
      <c r="C495" s="1201"/>
      <c r="D495" s="1247"/>
      <c r="E495" s="159"/>
      <c r="F495" s="133"/>
      <c r="G495" s="501"/>
      <c r="H495" s="567"/>
      <c r="I495" s="758"/>
      <c r="J495" s="501"/>
      <c r="K495" s="567"/>
      <c r="L495" s="758"/>
      <c r="M495" s="501"/>
      <c r="N495" s="567"/>
      <c r="O495" s="758"/>
      <c r="P495" s="501"/>
      <c r="Q495" s="567"/>
      <c r="R495" s="758"/>
      <c r="S495" s="501"/>
      <c r="T495" s="567"/>
      <c r="U495" s="758"/>
      <c r="V495" s="501"/>
      <c r="W495" s="567"/>
      <c r="X495" s="758"/>
      <c r="Y495" s="1"/>
    </row>
    <row r="496" spans="1:25" s="642" customFormat="1" ht="12.75" customHeight="1" outlineLevel="1" x14ac:dyDescent="0.15">
      <c r="A496" s="1089">
        <v>7594</v>
      </c>
      <c r="B496" s="855" t="s">
        <v>236</v>
      </c>
      <c r="C496" s="855" t="s">
        <v>851</v>
      </c>
      <c r="D496" s="1248">
        <f t="shared" ref="D496:D498" si="541">SUM(H496,K496,N496,Q496,T496,W496)</f>
        <v>10900</v>
      </c>
      <c r="E496" s="626">
        <f t="shared" si="499"/>
        <v>0</v>
      </c>
      <c r="F496" s="683">
        <f>E496-D496</f>
        <v>-10900</v>
      </c>
      <c r="G496" s="1039"/>
      <c r="H496" s="1031"/>
      <c r="I496" s="1044">
        <f t="shared" si="535"/>
        <v>0</v>
      </c>
      <c r="J496" s="1039"/>
      <c r="K496" s="1031"/>
      <c r="L496" s="1044">
        <f t="shared" si="536"/>
        <v>0</v>
      </c>
      <c r="M496" s="651"/>
      <c r="N496" s="681">
        <v>10900</v>
      </c>
      <c r="O496" s="757">
        <f t="shared" si="537"/>
        <v>-10900</v>
      </c>
      <c r="P496" s="1039"/>
      <c r="Q496" s="1031"/>
      <c r="R496" s="1044">
        <f t="shared" si="538"/>
        <v>0</v>
      </c>
      <c r="S496" s="1039"/>
      <c r="T496" s="1031"/>
      <c r="U496" s="1044">
        <f t="shared" si="539"/>
        <v>0</v>
      </c>
      <c r="V496" s="1039"/>
      <c r="W496" s="1031"/>
      <c r="X496" s="1044">
        <f t="shared" si="540"/>
        <v>0</v>
      </c>
      <c r="Y496" s="678"/>
    </row>
    <row r="497" spans="1:25" s="642" customFormat="1" ht="12.75" customHeight="1" outlineLevel="1" x14ac:dyDescent="0.15">
      <c r="A497" s="1089">
        <v>7594</v>
      </c>
      <c r="B497" s="855" t="s">
        <v>237</v>
      </c>
      <c r="C497" s="855" t="s">
        <v>851</v>
      </c>
      <c r="D497" s="1245">
        <f t="shared" si="541"/>
        <v>40000</v>
      </c>
      <c r="E497" s="626">
        <f t="shared" si="499"/>
        <v>0</v>
      </c>
      <c r="F497" s="683">
        <f>E497-D497</f>
        <v>-40000</v>
      </c>
      <c r="G497" s="1039"/>
      <c r="H497" s="1031"/>
      <c r="I497" s="1044">
        <f t="shared" si="535"/>
        <v>0</v>
      </c>
      <c r="J497" s="1039"/>
      <c r="K497" s="1031"/>
      <c r="L497" s="1044">
        <f t="shared" si="536"/>
        <v>0</v>
      </c>
      <c r="M497" s="651"/>
      <c r="N497" s="681">
        <v>40000</v>
      </c>
      <c r="O497" s="757">
        <f t="shared" si="537"/>
        <v>-40000</v>
      </c>
      <c r="P497" s="1039"/>
      <c r="Q497" s="1031"/>
      <c r="R497" s="1044">
        <f t="shared" si="538"/>
        <v>0</v>
      </c>
      <c r="S497" s="1039"/>
      <c r="T497" s="1031"/>
      <c r="U497" s="1044">
        <f t="shared" si="539"/>
        <v>0</v>
      </c>
      <c r="V497" s="1039"/>
      <c r="W497" s="1031"/>
      <c r="X497" s="1044">
        <f t="shared" si="540"/>
        <v>0</v>
      </c>
      <c r="Y497" s="678"/>
    </row>
    <row r="498" spans="1:25" s="642" customFormat="1" ht="12.75" customHeight="1" outlineLevel="1" x14ac:dyDescent="0.15">
      <c r="A498" s="1089">
        <v>7594</v>
      </c>
      <c r="B498" s="855" t="s">
        <v>238</v>
      </c>
      <c r="C498" s="855" t="s">
        <v>852</v>
      </c>
      <c r="D498" s="1248">
        <f t="shared" si="541"/>
        <v>18000</v>
      </c>
      <c r="E498" s="626">
        <f t="shared" si="499"/>
        <v>0</v>
      </c>
      <c r="F498" s="683">
        <f>E498-D498</f>
        <v>-18000</v>
      </c>
      <c r="G498" s="1039"/>
      <c r="H498" s="1031"/>
      <c r="I498" s="1044">
        <f t="shared" si="535"/>
        <v>0</v>
      </c>
      <c r="J498" s="1039"/>
      <c r="K498" s="1031"/>
      <c r="L498" s="1044">
        <f t="shared" si="536"/>
        <v>0</v>
      </c>
      <c r="M498" s="651">
        <f>Balance!D101</f>
        <v>0</v>
      </c>
      <c r="N498" s="681">
        <v>18000</v>
      </c>
      <c r="O498" s="757">
        <f t="shared" si="537"/>
        <v>-18000</v>
      </c>
      <c r="P498" s="1039"/>
      <c r="Q498" s="1031"/>
      <c r="R498" s="1044">
        <f t="shared" si="538"/>
        <v>0</v>
      </c>
      <c r="S498" s="1039"/>
      <c r="T498" s="1031"/>
      <c r="U498" s="1044">
        <f t="shared" si="539"/>
        <v>0</v>
      </c>
      <c r="V498" s="1039"/>
      <c r="W498" s="1031"/>
      <c r="X498" s="1044">
        <f t="shared" si="540"/>
        <v>0</v>
      </c>
      <c r="Y498" s="678"/>
    </row>
    <row r="499" spans="1:25" ht="5.25" customHeight="1" outlineLevel="1" x14ac:dyDescent="0.15">
      <c r="A499" s="1092"/>
      <c r="B499" s="31"/>
      <c r="C499" s="1201"/>
      <c r="D499" s="1247"/>
      <c r="E499" s="159"/>
      <c r="F499" s="133"/>
      <c r="G499" s="501"/>
      <c r="H499" s="567"/>
      <c r="I499" s="758"/>
      <c r="J499" s="501"/>
      <c r="K499" s="567"/>
      <c r="L499" s="758"/>
      <c r="M499" s="501"/>
      <c r="N499" s="567"/>
      <c r="O499" s="758"/>
      <c r="P499" s="501"/>
      <c r="Q499" s="567"/>
      <c r="R499" s="758"/>
      <c r="S499" s="501"/>
      <c r="T499" s="567"/>
      <c r="U499" s="758"/>
      <c r="V499" s="501"/>
      <c r="W499" s="567"/>
      <c r="X499" s="758"/>
      <c r="Y499" s="1"/>
    </row>
    <row r="500" spans="1:25" ht="15" customHeight="1" outlineLevel="1" x14ac:dyDescent="0.15">
      <c r="A500" s="1376" t="s">
        <v>663</v>
      </c>
      <c r="B500" s="1377"/>
      <c r="C500" s="1218"/>
      <c r="D500" s="1243">
        <f>SUM(D502)</f>
        <v>0</v>
      </c>
      <c r="E500" s="464">
        <f t="shared" si="499"/>
        <v>0</v>
      </c>
      <c r="F500" s="132">
        <f>SUM(F502)</f>
        <v>0</v>
      </c>
      <c r="G500" s="520">
        <f t="shared" ref="G500:V500" si="542">SUM(G502)</f>
        <v>0</v>
      </c>
      <c r="H500" s="566">
        <f>SUM(H502)</f>
        <v>0</v>
      </c>
      <c r="I500" s="600">
        <f>G500-H500</f>
        <v>0</v>
      </c>
      <c r="J500" s="520">
        <f t="shared" si="542"/>
        <v>0</v>
      </c>
      <c r="K500" s="566">
        <f>SUM(K502)</f>
        <v>0</v>
      </c>
      <c r="L500" s="600">
        <f>J500-K500</f>
        <v>0</v>
      </c>
      <c r="M500" s="520">
        <f t="shared" si="542"/>
        <v>0</v>
      </c>
      <c r="N500" s="566">
        <f>SUM(N502)</f>
        <v>0</v>
      </c>
      <c r="O500" s="600">
        <f>M500-N500</f>
        <v>0</v>
      </c>
      <c r="P500" s="520">
        <f t="shared" si="542"/>
        <v>0</v>
      </c>
      <c r="Q500" s="566">
        <f>SUM(Q502)</f>
        <v>0</v>
      </c>
      <c r="R500" s="600">
        <f>P500-Q500</f>
        <v>0</v>
      </c>
      <c r="S500" s="520">
        <f t="shared" si="542"/>
        <v>0</v>
      </c>
      <c r="T500" s="566">
        <f>SUM(T502)</f>
        <v>0</v>
      </c>
      <c r="U500" s="600">
        <f>S500-T500</f>
        <v>0</v>
      </c>
      <c r="V500" s="520">
        <f t="shared" si="542"/>
        <v>0</v>
      </c>
      <c r="W500" s="566">
        <f>SUM(W502)</f>
        <v>0</v>
      </c>
      <c r="X500" s="600">
        <f>V500-W500</f>
        <v>0</v>
      </c>
      <c r="Y500" s="1"/>
    </row>
    <row r="501" spans="1:25" ht="5.25" customHeight="1" outlineLevel="1" x14ac:dyDescent="0.15">
      <c r="A501" s="1101"/>
      <c r="B501" s="31"/>
      <c r="C501" s="1201"/>
      <c r="D501" s="1247"/>
      <c r="E501" s="159"/>
      <c r="F501" s="133"/>
      <c r="G501" s="501"/>
      <c r="H501" s="567"/>
      <c r="I501" s="758"/>
      <c r="J501" s="501"/>
      <c r="K501" s="567"/>
      <c r="L501" s="758"/>
      <c r="M501" s="501"/>
      <c r="N501" s="567"/>
      <c r="O501" s="758"/>
      <c r="P501" s="501"/>
      <c r="Q501" s="567"/>
      <c r="R501" s="758"/>
      <c r="S501" s="501"/>
      <c r="T501" s="567"/>
      <c r="U501" s="758"/>
      <c r="V501" s="501"/>
      <c r="W501" s="567"/>
      <c r="X501" s="758"/>
      <c r="Y501" s="1"/>
    </row>
    <row r="502" spans="1:25" s="613" customFormat="1" ht="12.75" customHeight="1" outlineLevel="1" x14ac:dyDescent="0.15">
      <c r="A502" s="1114"/>
      <c r="B502" s="684"/>
      <c r="C502" s="1226"/>
      <c r="D502" s="1248">
        <f t="shared" ref="D502" si="543">SUM(H502,K502,N502,Q502,T502,W502)</f>
        <v>0</v>
      </c>
      <c r="E502" s="648">
        <f t="shared" si="499"/>
        <v>0</v>
      </c>
      <c r="F502" s="683">
        <f>E502-D502</f>
        <v>0</v>
      </c>
      <c r="G502" s="1039"/>
      <c r="H502" s="1031"/>
      <c r="I502" s="1044">
        <f>G502-H502</f>
        <v>0</v>
      </c>
      <c r="J502" s="1039"/>
      <c r="K502" s="1031"/>
      <c r="L502" s="1044">
        <f>J502-K502</f>
        <v>0</v>
      </c>
      <c r="M502" s="651"/>
      <c r="N502" s="681"/>
      <c r="O502" s="757">
        <f>M502-N502</f>
        <v>0</v>
      </c>
      <c r="P502" s="1039"/>
      <c r="Q502" s="1031"/>
      <c r="R502" s="1044">
        <f>P502-Q502</f>
        <v>0</v>
      </c>
      <c r="S502" s="1039"/>
      <c r="T502" s="1031"/>
      <c r="U502" s="1044">
        <f>S502-T502</f>
        <v>0</v>
      </c>
      <c r="V502" s="1039"/>
      <c r="W502" s="1031"/>
      <c r="X502" s="1044">
        <f>V502-W502</f>
        <v>0</v>
      </c>
      <c r="Y502" s="612"/>
    </row>
    <row r="503" spans="1:25" ht="5.25" customHeight="1" outlineLevel="1" x14ac:dyDescent="0.15">
      <c r="A503" s="1101"/>
      <c r="B503" s="31"/>
      <c r="C503" s="1201"/>
      <c r="D503" s="1247"/>
      <c r="E503" s="159"/>
      <c r="F503" s="133"/>
      <c r="G503" s="501"/>
      <c r="H503" s="567"/>
      <c r="I503" s="758"/>
      <c r="J503" s="501"/>
      <c r="K503" s="567"/>
      <c r="L503" s="758"/>
      <c r="M503" s="501"/>
      <c r="N503" s="567"/>
      <c r="O503" s="758"/>
      <c r="P503" s="501"/>
      <c r="Q503" s="567"/>
      <c r="R503" s="758"/>
      <c r="S503" s="501"/>
      <c r="T503" s="567"/>
      <c r="U503" s="758"/>
      <c r="V503" s="501"/>
      <c r="W503" s="567"/>
      <c r="X503" s="758"/>
      <c r="Y503" s="1"/>
    </row>
    <row r="504" spans="1:25" ht="15" customHeight="1" outlineLevel="1" x14ac:dyDescent="0.15">
      <c r="A504" s="1376" t="s">
        <v>259</v>
      </c>
      <c r="B504" s="1377"/>
      <c r="C504" s="1218"/>
      <c r="D504" s="1243">
        <f>SUM(D506:D508)</f>
        <v>16000</v>
      </c>
      <c r="E504" s="464">
        <f t="shared" si="499"/>
        <v>0</v>
      </c>
      <c r="F504" s="132">
        <f>SUM(F506:F508)</f>
        <v>-16000</v>
      </c>
      <c r="G504" s="520">
        <f t="shared" ref="G504:V504" si="544">SUM(G506:G508)</f>
        <v>0</v>
      </c>
      <c r="H504" s="566">
        <f>SUM(H506:H508)</f>
        <v>0</v>
      </c>
      <c r="I504" s="600">
        <f>G504-H504</f>
        <v>0</v>
      </c>
      <c r="J504" s="520">
        <f t="shared" si="544"/>
        <v>0</v>
      </c>
      <c r="K504" s="566">
        <f>SUM(K506:K508)</f>
        <v>0</v>
      </c>
      <c r="L504" s="600">
        <f>J504-K504</f>
        <v>0</v>
      </c>
      <c r="M504" s="520">
        <f t="shared" si="544"/>
        <v>0</v>
      </c>
      <c r="N504" s="566">
        <f>SUM(N506:N508)</f>
        <v>0</v>
      </c>
      <c r="O504" s="600">
        <f>M504-N504</f>
        <v>0</v>
      </c>
      <c r="P504" s="520">
        <f t="shared" si="544"/>
        <v>0</v>
      </c>
      <c r="Q504" s="566">
        <f>SUM(Q506:Q508)</f>
        <v>16000</v>
      </c>
      <c r="R504" s="600">
        <f>P504-Q504</f>
        <v>-16000</v>
      </c>
      <c r="S504" s="520">
        <f t="shared" si="544"/>
        <v>0</v>
      </c>
      <c r="T504" s="566">
        <f>SUM(T506:T508)</f>
        <v>0</v>
      </c>
      <c r="U504" s="600">
        <f>S504-T504</f>
        <v>0</v>
      </c>
      <c r="V504" s="520">
        <f t="shared" si="544"/>
        <v>0</v>
      </c>
      <c r="W504" s="566">
        <f>SUM(W506:W508)</f>
        <v>0</v>
      </c>
      <c r="X504" s="600">
        <f>V504-W504</f>
        <v>0</v>
      </c>
      <c r="Y504" s="1"/>
    </row>
    <row r="505" spans="1:25" ht="5.25" customHeight="1" outlineLevel="1" x14ac:dyDescent="0.15">
      <c r="A505" s="1101"/>
      <c r="B505" s="31"/>
      <c r="C505" s="1201"/>
      <c r="D505" s="1247"/>
      <c r="E505" s="159"/>
      <c r="F505" s="133"/>
      <c r="G505" s="501"/>
      <c r="H505" s="567"/>
      <c r="I505" s="758"/>
      <c r="J505" s="501"/>
      <c r="K505" s="567"/>
      <c r="L505" s="758"/>
      <c r="M505" s="501"/>
      <c r="N505" s="567"/>
      <c r="O505" s="758"/>
      <c r="P505" s="501"/>
      <c r="Q505" s="567"/>
      <c r="R505" s="758"/>
      <c r="S505" s="501"/>
      <c r="T505" s="567"/>
      <c r="U505" s="758"/>
      <c r="V505" s="501"/>
      <c r="W505" s="567"/>
      <c r="X505" s="758"/>
      <c r="Y505" s="1"/>
    </row>
    <row r="506" spans="1:25" s="613" customFormat="1" outlineLevel="1" x14ac:dyDescent="0.15">
      <c r="A506" s="1089">
        <v>7595</v>
      </c>
      <c r="B506" s="677" t="s">
        <v>239</v>
      </c>
      <c r="C506" s="855" t="s">
        <v>851</v>
      </c>
      <c r="D506" s="1248">
        <f t="shared" ref="D506:D508" si="545">SUM(H506,K506,N506,Q506,T506,W506)</f>
        <v>1000</v>
      </c>
      <c r="E506" s="648">
        <f t="shared" si="499"/>
        <v>0</v>
      </c>
      <c r="F506" s="683">
        <f>E506-D506</f>
        <v>-1000</v>
      </c>
      <c r="G506" s="1039"/>
      <c r="H506" s="1031"/>
      <c r="I506" s="1044">
        <f t="shared" ref="I506:I508" si="546">G506-H506</f>
        <v>0</v>
      </c>
      <c r="J506" s="1039"/>
      <c r="K506" s="1031"/>
      <c r="L506" s="1044">
        <f t="shared" ref="L506:L508" si="547">J506-K506</f>
        <v>0</v>
      </c>
      <c r="M506" s="1039"/>
      <c r="N506" s="1031"/>
      <c r="O506" s="1044">
        <f t="shared" ref="O506:O508" si="548">M506-N506</f>
        <v>0</v>
      </c>
      <c r="P506" s="681"/>
      <c r="Q506" s="680">
        <v>1000</v>
      </c>
      <c r="R506" s="757">
        <f t="shared" ref="R506:R508" si="549">P506-Q506</f>
        <v>-1000</v>
      </c>
      <c r="S506" s="1039"/>
      <c r="T506" s="1031"/>
      <c r="U506" s="1044">
        <f t="shared" ref="U506:U508" si="550">S506-T506</f>
        <v>0</v>
      </c>
      <c r="V506" s="1039"/>
      <c r="W506" s="1031"/>
      <c r="X506" s="1044">
        <f t="shared" ref="X506:X508" si="551">V506-W506</f>
        <v>0</v>
      </c>
      <c r="Y506" s="612"/>
    </row>
    <row r="507" spans="1:25" s="613" customFormat="1" outlineLevel="1" x14ac:dyDescent="0.15">
      <c r="A507" s="1089">
        <v>7595</v>
      </c>
      <c r="B507" s="677" t="s">
        <v>240</v>
      </c>
      <c r="C507" s="855" t="s">
        <v>851</v>
      </c>
      <c r="D507" s="1248">
        <f t="shared" si="545"/>
        <v>6000</v>
      </c>
      <c r="E507" s="626">
        <f t="shared" si="499"/>
        <v>0</v>
      </c>
      <c r="F507" s="683">
        <f>E507-D507</f>
        <v>-6000</v>
      </c>
      <c r="G507" s="1039"/>
      <c r="H507" s="1031"/>
      <c r="I507" s="1044">
        <f t="shared" si="546"/>
        <v>0</v>
      </c>
      <c r="J507" s="1039"/>
      <c r="K507" s="1031"/>
      <c r="L507" s="1044">
        <f t="shared" si="547"/>
        <v>0</v>
      </c>
      <c r="M507" s="1039"/>
      <c r="N507" s="1031"/>
      <c r="O507" s="1044">
        <f t="shared" si="548"/>
        <v>0</v>
      </c>
      <c r="P507" s="681"/>
      <c r="Q507" s="680">
        <v>6000</v>
      </c>
      <c r="R507" s="757">
        <f t="shared" si="549"/>
        <v>-6000</v>
      </c>
      <c r="S507" s="1039"/>
      <c r="T507" s="1031"/>
      <c r="U507" s="1044">
        <f t="shared" si="550"/>
        <v>0</v>
      </c>
      <c r="V507" s="1039"/>
      <c r="W507" s="1031"/>
      <c r="X507" s="1044">
        <f t="shared" si="551"/>
        <v>0</v>
      </c>
      <c r="Y507" s="612"/>
    </row>
    <row r="508" spans="1:25" s="613" customFormat="1" outlineLevel="1" x14ac:dyDescent="0.15">
      <c r="A508" s="1089">
        <v>7595</v>
      </c>
      <c r="B508" s="677" t="s">
        <v>241</v>
      </c>
      <c r="C508" s="855" t="s">
        <v>852</v>
      </c>
      <c r="D508" s="1248">
        <f t="shared" si="545"/>
        <v>9000</v>
      </c>
      <c r="E508" s="648">
        <f t="shared" si="499"/>
        <v>0</v>
      </c>
      <c r="F508" s="683">
        <f>E508-D508</f>
        <v>-9000</v>
      </c>
      <c r="G508" s="1039"/>
      <c r="H508" s="1031"/>
      <c r="I508" s="1044">
        <f t="shared" si="546"/>
        <v>0</v>
      </c>
      <c r="J508" s="1039"/>
      <c r="K508" s="1031"/>
      <c r="L508" s="1044">
        <f t="shared" si="547"/>
        <v>0</v>
      </c>
      <c r="M508" s="1039"/>
      <c r="N508" s="1031"/>
      <c r="O508" s="1044">
        <f t="shared" si="548"/>
        <v>0</v>
      </c>
      <c r="P508" s="681">
        <f>Balance!D102</f>
        <v>0</v>
      </c>
      <c r="Q508" s="680">
        <f>Q153</f>
        <v>9000</v>
      </c>
      <c r="R508" s="757">
        <f t="shared" si="549"/>
        <v>-9000</v>
      </c>
      <c r="S508" s="1039"/>
      <c r="T508" s="1031"/>
      <c r="U508" s="1044">
        <f t="shared" si="550"/>
        <v>0</v>
      </c>
      <c r="V508" s="1039"/>
      <c r="W508" s="1031"/>
      <c r="X508" s="1044">
        <f t="shared" si="551"/>
        <v>0</v>
      </c>
      <c r="Y508" s="612"/>
    </row>
    <row r="509" spans="1:25" ht="5.25" customHeight="1" outlineLevel="1" x14ac:dyDescent="0.15">
      <c r="A509" s="1101"/>
      <c r="B509" s="31"/>
      <c r="C509" s="1201"/>
      <c r="D509" s="1247"/>
      <c r="E509" s="159"/>
      <c r="F509" s="133"/>
      <c r="G509" s="501"/>
      <c r="H509" s="567"/>
      <c r="I509" s="758"/>
      <c r="J509" s="501"/>
      <c r="K509" s="567"/>
      <c r="L509" s="758"/>
      <c r="M509" s="501"/>
      <c r="N509" s="567"/>
      <c r="O509" s="758"/>
      <c r="P509" s="501"/>
      <c r="Q509" s="567"/>
      <c r="R509" s="758"/>
      <c r="S509" s="501"/>
      <c r="T509" s="567"/>
      <c r="U509" s="758"/>
      <c r="V509" s="501"/>
      <c r="W509" s="567"/>
      <c r="X509" s="758"/>
      <c r="Y509" s="1"/>
    </row>
    <row r="510" spans="1:25" ht="15" customHeight="1" outlineLevel="1" x14ac:dyDescent="0.15">
      <c r="A510" s="1376" t="s">
        <v>260</v>
      </c>
      <c r="B510" s="1377"/>
      <c r="C510" s="1218"/>
      <c r="D510" s="1243">
        <f>SUM(D512:D514)</f>
        <v>1900</v>
      </c>
      <c r="E510" s="464">
        <f t="shared" si="499"/>
        <v>0</v>
      </c>
      <c r="F510" s="132">
        <f>SUM(F512:F514)</f>
        <v>-1900</v>
      </c>
      <c r="G510" s="520">
        <f t="shared" ref="G510:V510" si="552">SUM(G512:G514)</f>
        <v>0</v>
      </c>
      <c r="H510" s="566">
        <f>SUM(H512:H514)</f>
        <v>0</v>
      </c>
      <c r="I510" s="600">
        <f>G510-H510</f>
        <v>0</v>
      </c>
      <c r="J510" s="520">
        <f t="shared" si="552"/>
        <v>0</v>
      </c>
      <c r="K510" s="566">
        <f>SUM(K512:K514)</f>
        <v>0</v>
      </c>
      <c r="L510" s="600">
        <f>J510-K510</f>
        <v>0</v>
      </c>
      <c r="M510" s="520">
        <f t="shared" si="552"/>
        <v>0</v>
      </c>
      <c r="N510" s="566">
        <f>SUM(N512:N514)</f>
        <v>0</v>
      </c>
      <c r="O510" s="600">
        <f>M510-N510</f>
        <v>0</v>
      </c>
      <c r="P510" s="520">
        <f t="shared" si="552"/>
        <v>0</v>
      </c>
      <c r="Q510" s="566">
        <f>SUM(Q512:Q514)</f>
        <v>1900</v>
      </c>
      <c r="R510" s="600">
        <f>P510-Q510</f>
        <v>-1900</v>
      </c>
      <c r="S510" s="520">
        <f t="shared" si="552"/>
        <v>0</v>
      </c>
      <c r="T510" s="566">
        <f>SUM(T512:T514)</f>
        <v>0</v>
      </c>
      <c r="U510" s="600">
        <f>S510-T510</f>
        <v>0</v>
      </c>
      <c r="V510" s="520">
        <f t="shared" si="552"/>
        <v>0</v>
      </c>
      <c r="W510" s="566">
        <f>SUM(W512:W514)</f>
        <v>0</v>
      </c>
      <c r="X510" s="600">
        <f>V510-W510</f>
        <v>0</v>
      </c>
      <c r="Y510" s="1"/>
    </row>
    <row r="511" spans="1:25" ht="5.25" customHeight="1" outlineLevel="1" x14ac:dyDescent="0.15">
      <c r="A511" s="1101"/>
      <c r="B511" s="31"/>
      <c r="C511" s="1201"/>
      <c r="D511" s="1247"/>
      <c r="E511" s="159"/>
      <c r="F511" s="133"/>
      <c r="G511" s="501"/>
      <c r="H511" s="567"/>
      <c r="I511" s="758"/>
      <c r="J511" s="501"/>
      <c r="K511" s="567"/>
      <c r="L511" s="758"/>
      <c r="M511" s="501"/>
      <c r="N511" s="567"/>
      <c r="O511" s="758"/>
      <c r="P511" s="501"/>
      <c r="Q511" s="567"/>
      <c r="R511" s="758"/>
      <c r="S511" s="501"/>
      <c r="T511" s="567"/>
      <c r="U511" s="758"/>
      <c r="V511" s="501"/>
      <c r="W511" s="567"/>
      <c r="X511" s="758"/>
      <c r="Y511" s="1"/>
    </row>
    <row r="512" spans="1:25" s="613" customFormat="1" outlineLevel="1" x14ac:dyDescent="0.15">
      <c r="A512" s="1089">
        <v>75952</v>
      </c>
      <c r="B512" s="677" t="s">
        <v>86</v>
      </c>
      <c r="C512" s="855" t="s">
        <v>851</v>
      </c>
      <c r="D512" s="1248">
        <f t="shared" ref="D512:D514" si="553">SUM(H512,K512,N512,Q512,T512,W512)</f>
        <v>900</v>
      </c>
      <c r="E512" s="626">
        <f t="shared" si="499"/>
        <v>0</v>
      </c>
      <c r="F512" s="683">
        <f>E512-D512</f>
        <v>-900</v>
      </c>
      <c r="G512" s="1039"/>
      <c r="H512" s="1031"/>
      <c r="I512" s="1044">
        <f t="shared" ref="I512:I514" si="554">G512-H512</f>
        <v>0</v>
      </c>
      <c r="J512" s="1039"/>
      <c r="K512" s="1031"/>
      <c r="L512" s="1044">
        <f t="shared" ref="L512:L514" si="555">J512-K512</f>
        <v>0</v>
      </c>
      <c r="M512" s="1039"/>
      <c r="N512" s="1031"/>
      <c r="O512" s="1044">
        <f t="shared" ref="O512:O514" si="556">M512-N512</f>
        <v>0</v>
      </c>
      <c r="P512" s="681"/>
      <c r="Q512" s="680">
        <f>Q158*0.5</f>
        <v>900</v>
      </c>
      <c r="R512" s="757">
        <f t="shared" ref="R512:R514" si="557">P512-Q512</f>
        <v>-900</v>
      </c>
      <c r="S512" s="1039"/>
      <c r="T512" s="1031"/>
      <c r="U512" s="1044">
        <f t="shared" ref="U512:U514" si="558">S512-T512</f>
        <v>0</v>
      </c>
      <c r="V512" s="1039"/>
      <c r="W512" s="1031"/>
      <c r="X512" s="1044">
        <f t="shared" ref="X512:X514" si="559">V512-W512</f>
        <v>0</v>
      </c>
      <c r="Y512" s="612"/>
    </row>
    <row r="513" spans="1:25" s="613" customFormat="1" outlineLevel="1" x14ac:dyDescent="0.15">
      <c r="A513" s="1114"/>
      <c r="B513" s="677" t="s">
        <v>87</v>
      </c>
      <c r="C513" s="855" t="s">
        <v>852</v>
      </c>
      <c r="D513" s="1248">
        <f t="shared" si="553"/>
        <v>1000</v>
      </c>
      <c r="E513" s="626">
        <f t="shared" si="499"/>
        <v>0</v>
      </c>
      <c r="F513" s="683">
        <f>E513-D513</f>
        <v>-1000</v>
      </c>
      <c r="G513" s="1039"/>
      <c r="H513" s="1031"/>
      <c r="I513" s="1044">
        <f t="shared" si="554"/>
        <v>0</v>
      </c>
      <c r="J513" s="1039"/>
      <c r="K513" s="1031"/>
      <c r="L513" s="1044">
        <f t="shared" si="555"/>
        <v>0</v>
      </c>
      <c r="M513" s="1039"/>
      <c r="N513" s="1031"/>
      <c r="O513" s="1044">
        <f t="shared" si="556"/>
        <v>0</v>
      </c>
      <c r="P513" s="681"/>
      <c r="Q513" s="680">
        <f>Q157</f>
        <v>1000</v>
      </c>
      <c r="R513" s="757">
        <f t="shared" si="557"/>
        <v>-1000</v>
      </c>
      <c r="S513" s="1039"/>
      <c r="T513" s="1031"/>
      <c r="U513" s="1044">
        <f t="shared" si="558"/>
        <v>0</v>
      </c>
      <c r="V513" s="1039"/>
      <c r="W513" s="1031"/>
      <c r="X513" s="1044">
        <f t="shared" si="559"/>
        <v>0</v>
      </c>
      <c r="Y513" s="612"/>
    </row>
    <row r="514" spans="1:25" outlineLevel="1" x14ac:dyDescent="0.15">
      <c r="A514" s="1101"/>
      <c r="B514" s="34"/>
      <c r="C514" s="1227"/>
      <c r="D514" s="1254">
        <f t="shared" si="553"/>
        <v>0</v>
      </c>
      <c r="E514" s="833">
        <f t="shared" si="499"/>
        <v>0</v>
      </c>
      <c r="F514" s="134">
        <f>E514-D514</f>
        <v>0</v>
      </c>
      <c r="G514" s="1060"/>
      <c r="H514" s="1061"/>
      <c r="I514" s="1044">
        <f t="shared" si="554"/>
        <v>0</v>
      </c>
      <c r="J514" s="1060"/>
      <c r="K514" s="1061"/>
      <c r="L514" s="1044">
        <f t="shared" si="555"/>
        <v>0</v>
      </c>
      <c r="M514" s="1060"/>
      <c r="N514" s="1061"/>
      <c r="O514" s="1044">
        <f t="shared" si="556"/>
        <v>0</v>
      </c>
      <c r="P514" s="499"/>
      <c r="Q514" s="680"/>
      <c r="R514" s="757">
        <f t="shared" si="557"/>
        <v>0</v>
      </c>
      <c r="S514" s="1060"/>
      <c r="T514" s="1061"/>
      <c r="U514" s="1044">
        <f t="shared" si="558"/>
        <v>0</v>
      </c>
      <c r="V514" s="1060"/>
      <c r="W514" s="1061"/>
      <c r="X514" s="1044">
        <f t="shared" si="559"/>
        <v>0</v>
      </c>
      <c r="Y514" s="1"/>
    </row>
    <row r="515" spans="1:25" ht="5.25" customHeight="1" outlineLevel="1" x14ac:dyDescent="0.15">
      <c r="A515" s="1101"/>
      <c r="B515" s="31"/>
      <c r="C515" s="1201"/>
      <c r="D515" s="1247"/>
      <c r="E515" s="159"/>
      <c r="F515" s="133"/>
      <c r="G515" s="501"/>
      <c r="H515" s="567"/>
      <c r="I515" s="758"/>
      <c r="J515" s="501"/>
      <c r="K515" s="567"/>
      <c r="L515" s="758"/>
      <c r="M515" s="501"/>
      <c r="N515" s="567"/>
      <c r="O515" s="758"/>
      <c r="P515" s="501"/>
      <c r="Q515" s="567"/>
      <c r="R515" s="758"/>
      <c r="S515" s="501"/>
      <c r="T515" s="567"/>
      <c r="U515" s="758"/>
      <c r="V515" s="501"/>
      <c r="W515" s="567"/>
      <c r="X515" s="758"/>
      <c r="Y515" s="1"/>
    </row>
    <row r="516" spans="1:25" ht="15" customHeight="1" outlineLevel="1" x14ac:dyDescent="0.15">
      <c r="A516" s="1376" t="s">
        <v>261</v>
      </c>
      <c r="B516" s="1377"/>
      <c r="C516" s="1218"/>
      <c r="D516" s="1243">
        <f>SUM(D518:D519)</f>
        <v>5500</v>
      </c>
      <c r="E516" s="464">
        <f t="shared" si="499"/>
        <v>0</v>
      </c>
      <c r="F516" s="132">
        <f>SUM(F518:F519)</f>
        <v>-5500</v>
      </c>
      <c r="G516" s="520">
        <f t="shared" ref="G516:V516" si="560">SUM(G518:G519)</f>
        <v>0</v>
      </c>
      <c r="H516" s="566">
        <f>SUM(H518:H519)</f>
        <v>0</v>
      </c>
      <c r="I516" s="600">
        <f>G516-H516</f>
        <v>0</v>
      </c>
      <c r="J516" s="520">
        <f t="shared" si="560"/>
        <v>0</v>
      </c>
      <c r="K516" s="566">
        <f>SUM(K518:K519)</f>
        <v>0</v>
      </c>
      <c r="L516" s="600">
        <f>J516-K516</f>
        <v>0</v>
      </c>
      <c r="M516" s="520">
        <f t="shared" si="560"/>
        <v>0</v>
      </c>
      <c r="N516" s="566">
        <f>SUM(N518:N519)</f>
        <v>0</v>
      </c>
      <c r="O516" s="600">
        <f>M516-N516</f>
        <v>0</v>
      </c>
      <c r="P516" s="520">
        <f t="shared" si="560"/>
        <v>0</v>
      </c>
      <c r="Q516" s="566">
        <f>SUM(Q518:Q519)</f>
        <v>0</v>
      </c>
      <c r="R516" s="600">
        <f>P516-Q516</f>
        <v>0</v>
      </c>
      <c r="S516" s="520">
        <f t="shared" si="560"/>
        <v>0</v>
      </c>
      <c r="T516" s="566">
        <f>SUM(T518:T519)</f>
        <v>5500</v>
      </c>
      <c r="U516" s="600">
        <f>S516-T516</f>
        <v>-5500</v>
      </c>
      <c r="V516" s="520">
        <f t="shared" si="560"/>
        <v>0</v>
      </c>
      <c r="W516" s="566">
        <f>SUM(W518:W519)</f>
        <v>0</v>
      </c>
      <c r="X516" s="600">
        <f>V516-W516</f>
        <v>0</v>
      </c>
      <c r="Y516" s="1"/>
    </row>
    <row r="517" spans="1:25" ht="5.25" customHeight="1" outlineLevel="1" x14ac:dyDescent="0.15">
      <c r="A517" s="1101"/>
      <c r="B517" s="31"/>
      <c r="C517" s="1201"/>
      <c r="D517" s="1247"/>
      <c r="E517" s="159"/>
      <c r="F517" s="133"/>
      <c r="G517" s="501"/>
      <c r="H517" s="567"/>
      <c r="I517" s="758"/>
      <c r="J517" s="501"/>
      <c r="K517" s="567"/>
      <c r="L517" s="758"/>
      <c r="M517" s="501"/>
      <c r="N517" s="567"/>
      <c r="O517" s="758"/>
      <c r="P517" s="501"/>
      <c r="Q517" s="567"/>
      <c r="R517" s="758"/>
      <c r="S517" s="501"/>
      <c r="T517" s="567"/>
      <c r="U517" s="758"/>
      <c r="V517" s="1048"/>
      <c r="W517" s="1049"/>
      <c r="X517" s="1062"/>
      <c r="Y517" s="1"/>
    </row>
    <row r="518" spans="1:25" s="661" customFormat="1" ht="12.75" customHeight="1" outlineLevel="1" x14ac:dyDescent="0.15">
      <c r="A518" s="1089">
        <v>75921</v>
      </c>
      <c r="B518" s="677" t="s">
        <v>242</v>
      </c>
      <c r="C518" s="855" t="s">
        <v>851</v>
      </c>
      <c r="D518" s="1248">
        <f t="shared" ref="D518:D519" si="561">SUM(H518,K518,N518,Q518,T518,W518)</f>
        <v>5500</v>
      </c>
      <c r="E518" s="648">
        <f t="shared" si="499"/>
        <v>0</v>
      </c>
      <c r="F518" s="683">
        <f>E518-D518</f>
        <v>-5500</v>
      </c>
      <c r="G518" s="1039"/>
      <c r="H518" s="1031"/>
      <c r="I518" s="1044">
        <f t="shared" ref="I518:I519" si="562">G518-H518</f>
        <v>0</v>
      </c>
      <c r="J518" s="1039"/>
      <c r="K518" s="1031"/>
      <c r="L518" s="1044">
        <f t="shared" ref="L518:L519" si="563">J518-K518</f>
        <v>0</v>
      </c>
      <c r="M518" s="1039"/>
      <c r="N518" s="1031"/>
      <c r="O518" s="1044">
        <f t="shared" ref="O518:O519" si="564">M518-N518</f>
        <v>0</v>
      </c>
      <c r="P518" s="1039"/>
      <c r="Q518" s="1031"/>
      <c r="R518" s="1044">
        <f t="shared" ref="R518:R519" si="565">P518-Q518</f>
        <v>0</v>
      </c>
      <c r="S518" s="651">
        <f>Balance!D99</f>
        <v>0</v>
      </c>
      <c r="T518" s="680">
        <v>5500</v>
      </c>
      <c r="U518" s="757">
        <f t="shared" ref="U518:U519" si="566">S518-T518</f>
        <v>-5500</v>
      </c>
      <c r="V518" s="1039"/>
      <c r="W518" s="1031"/>
      <c r="X518" s="1044">
        <f t="shared" ref="X518:X519" si="567">V518-W518</f>
        <v>0</v>
      </c>
      <c r="Y518" s="682"/>
    </row>
    <row r="519" spans="1:25" s="661" customFormat="1" ht="12.75" customHeight="1" outlineLevel="1" x14ac:dyDescent="0.15">
      <c r="A519" s="1089">
        <v>7592</v>
      </c>
      <c r="B519" s="677" t="s">
        <v>243</v>
      </c>
      <c r="C519" s="855" t="s">
        <v>851</v>
      </c>
      <c r="D519" s="1248">
        <f t="shared" si="561"/>
        <v>0</v>
      </c>
      <c r="E519" s="626">
        <f t="shared" si="499"/>
        <v>0</v>
      </c>
      <c r="F519" s="683">
        <f>E519-D519</f>
        <v>0</v>
      </c>
      <c r="G519" s="1039"/>
      <c r="H519" s="1031"/>
      <c r="I519" s="1044">
        <f t="shared" si="562"/>
        <v>0</v>
      </c>
      <c r="J519" s="1039"/>
      <c r="K519" s="1031"/>
      <c r="L519" s="1044">
        <f t="shared" si="563"/>
        <v>0</v>
      </c>
      <c r="M519" s="1039"/>
      <c r="N519" s="1031"/>
      <c r="O519" s="1044">
        <f t="shared" si="564"/>
        <v>0</v>
      </c>
      <c r="P519" s="1039"/>
      <c r="Q519" s="1031"/>
      <c r="R519" s="1044">
        <f t="shared" si="565"/>
        <v>0</v>
      </c>
      <c r="S519" s="651">
        <f>Balance!D98</f>
        <v>0</v>
      </c>
      <c r="T519" s="680"/>
      <c r="U519" s="757">
        <f t="shared" si="566"/>
        <v>0</v>
      </c>
      <c r="V519" s="1039"/>
      <c r="W519" s="1031"/>
      <c r="X519" s="1044">
        <f t="shared" si="567"/>
        <v>0</v>
      </c>
      <c r="Y519" s="682"/>
    </row>
    <row r="520" spans="1:25" ht="5.25" customHeight="1" outlineLevel="1" x14ac:dyDescent="0.15">
      <c r="A520" s="1101"/>
      <c r="B520" s="31"/>
      <c r="C520" s="1201"/>
      <c r="D520" s="1247"/>
      <c r="E520" s="159"/>
      <c r="F520" s="133"/>
      <c r="G520" s="501"/>
      <c r="H520" s="567"/>
      <c r="I520" s="758"/>
      <c r="J520" s="501"/>
      <c r="K520" s="567"/>
      <c r="L520" s="758"/>
      <c r="M520" s="501"/>
      <c r="N520" s="567"/>
      <c r="O520" s="758"/>
      <c r="P520" s="501"/>
      <c r="Q520" s="567"/>
      <c r="R520" s="758"/>
      <c r="S520" s="501"/>
      <c r="T520" s="567"/>
      <c r="U520" s="758"/>
      <c r="V520" s="501"/>
      <c r="W520" s="567"/>
      <c r="X520" s="758"/>
      <c r="Y520" s="1"/>
    </row>
    <row r="521" spans="1:25" ht="15" customHeight="1" outlineLevel="1" x14ac:dyDescent="0.15">
      <c r="A521" s="1376" t="s">
        <v>262</v>
      </c>
      <c r="B521" s="1377"/>
      <c r="C521" s="1218"/>
      <c r="D521" s="1243">
        <f>SUM(D523)</f>
        <v>4500</v>
      </c>
      <c r="E521" s="464">
        <f t="shared" si="499"/>
        <v>0</v>
      </c>
      <c r="F521" s="132">
        <f>SUM(F523)</f>
        <v>-4500</v>
      </c>
      <c r="G521" s="520">
        <f t="shared" ref="G521:V521" si="568">SUM(G523)</f>
        <v>0</v>
      </c>
      <c r="H521" s="566">
        <f>SUM(H523)</f>
        <v>0</v>
      </c>
      <c r="I521" s="600">
        <f>G521-H521</f>
        <v>0</v>
      </c>
      <c r="J521" s="520">
        <f t="shared" si="568"/>
        <v>0</v>
      </c>
      <c r="K521" s="566">
        <f>SUM(K523)</f>
        <v>0</v>
      </c>
      <c r="L521" s="600">
        <f>J521-K521</f>
        <v>0</v>
      </c>
      <c r="M521" s="520">
        <f t="shared" si="568"/>
        <v>0</v>
      </c>
      <c r="N521" s="566">
        <f>SUM(N523)</f>
        <v>0</v>
      </c>
      <c r="O521" s="600">
        <f>M521-N521</f>
        <v>0</v>
      </c>
      <c r="P521" s="520">
        <f t="shared" si="568"/>
        <v>0</v>
      </c>
      <c r="Q521" s="566">
        <f>SUM(Q523)</f>
        <v>0</v>
      </c>
      <c r="R521" s="600">
        <f>P521-Q521</f>
        <v>0</v>
      </c>
      <c r="S521" s="520">
        <f t="shared" si="568"/>
        <v>0</v>
      </c>
      <c r="T521" s="566">
        <f>SUM(T523)</f>
        <v>4500</v>
      </c>
      <c r="U521" s="600">
        <f>S521-T521</f>
        <v>-4500</v>
      </c>
      <c r="V521" s="520">
        <f t="shared" si="568"/>
        <v>0</v>
      </c>
      <c r="W521" s="566">
        <f>SUM(W523)</f>
        <v>0</v>
      </c>
      <c r="X521" s="600">
        <f>V521-W521</f>
        <v>0</v>
      </c>
      <c r="Y521" s="1"/>
    </row>
    <row r="522" spans="1:25" ht="5.25" customHeight="1" outlineLevel="1" x14ac:dyDescent="0.15">
      <c r="A522" s="1101"/>
      <c r="B522" s="31"/>
      <c r="C522" s="1225"/>
      <c r="D522" s="1251"/>
      <c r="E522" s="163"/>
      <c r="F522" s="139"/>
      <c r="G522" s="506"/>
      <c r="H522" s="569"/>
      <c r="I522" s="761"/>
      <c r="J522" s="506"/>
      <c r="K522" s="569"/>
      <c r="L522" s="761"/>
      <c r="M522" s="506"/>
      <c r="N522" s="569"/>
      <c r="O522" s="761"/>
      <c r="P522" s="506"/>
      <c r="Q522" s="569"/>
      <c r="R522" s="761"/>
      <c r="S522" s="506"/>
      <c r="T522" s="569"/>
      <c r="U522" s="761"/>
      <c r="V522" s="506"/>
      <c r="W522" s="569"/>
      <c r="X522" s="761"/>
      <c r="Y522" s="1"/>
    </row>
    <row r="523" spans="1:25" s="661" customFormat="1" ht="12.75" customHeight="1" outlineLevel="1" x14ac:dyDescent="0.15">
      <c r="A523" s="1089">
        <v>75922</v>
      </c>
      <c r="B523" s="677" t="s">
        <v>244</v>
      </c>
      <c r="C523" s="855" t="s">
        <v>851</v>
      </c>
      <c r="D523" s="1248">
        <f t="shared" ref="D523" si="569">SUM(H523,K523,N523,Q523,T523,W523)</f>
        <v>4500</v>
      </c>
      <c r="E523" s="648">
        <f t="shared" si="499"/>
        <v>0</v>
      </c>
      <c r="F523" s="849">
        <f>E523-D523</f>
        <v>-4500</v>
      </c>
      <c r="G523" s="1039"/>
      <c r="H523" s="1031"/>
      <c r="I523" s="1044">
        <f>G523-H523</f>
        <v>0</v>
      </c>
      <c r="J523" s="1039"/>
      <c r="K523" s="1031"/>
      <c r="L523" s="1044">
        <f>J523-K523</f>
        <v>0</v>
      </c>
      <c r="M523" s="1039"/>
      <c r="N523" s="1031"/>
      <c r="O523" s="1044">
        <f>M523-N523</f>
        <v>0</v>
      </c>
      <c r="P523" s="1039"/>
      <c r="Q523" s="1031"/>
      <c r="R523" s="1044">
        <f>P523-Q523</f>
        <v>0</v>
      </c>
      <c r="S523" s="651"/>
      <c r="T523" s="681">
        <v>4500</v>
      </c>
      <c r="U523" s="757">
        <f>S523-T523</f>
        <v>-4500</v>
      </c>
      <c r="V523" s="1039"/>
      <c r="W523" s="1031"/>
      <c r="X523" s="1044">
        <f>V523-W523</f>
        <v>0</v>
      </c>
      <c r="Y523" s="682"/>
    </row>
    <row r="524" spans="1:25" ht="5.25" customHeight="1" outlineLevel="1" x14ac:dyDescent="0.15">
      <c r="A524" s="1101"/>
      <c r="B524" s="31"/>
      <c r="C524" s="1225"/>
      <c r="D524" s="1251"/>
      <c r="E524" s="163"/>
      <c r="F524" s="139"/>
      <c r="G524" s="506"/>
      <c r="H524" s="569"/>
      <c r="I524" s="761"/>
      <c r="J524" s="506"/>
      <c r="K524" s="569"/>
      <c r="L524" s="761"/>
      <c r="M524" s="506"/>
      <c r="N524" s="569"/>
      <c r="O524" s="761"/>
      <c r="P524" s="506"/>
      <c r="Q524" s="569"/>
      <c r="R524" s="761"/>
      <c r="S524" s="506"/>
      <c r="T524" s="569"/>
      <c r="U524" s="761"/>
      <c r="V524" s="506"/>
      <c r="W524" s="569"/>
      <c r="X524" s="761"/>
      <c r="Y524" s="1"/>
    </row>
    <row r="525" spans="1:25" ht="15" customHeight="1" outlineLevel="1" x14ac:dyDescent="0.15">
      <c r="A525" s="1376" t="s">
        <v>4</v>
      </c>
      <c r="B525" s="1377"/>
      <c r="C525" s="1221"/>
      <c r="D525" s="1250">
        <f>SUM(D527)</f>
        <v>9000</v>
      </c>
      <c r="E525" s="464">
        <f t="shared" si="499"/>
        <v>0</v>
      </c>
      <c r="F525" s="140">
        <f>SUM(F527)</f>
        <v>-9000</v>
      </c>
      <c r="G525" s="520">
        <f t="shared" ref="G525:V525" si="570">SUM(G527)</f>
        <v>0</v>
      </c>
      <c r="H525" s="566">
        <f>SUM(H527)</f>
        <v>0</v>
      </c>
      <c r="I525" s="600">
        <f>G525-H525</f>
        <v>0</v>
      </c>
      <c r="J525" s="520">
        <f t="shared" si="570"/>
        <v>0</v>
      </c>
      <c r="K525" s="566">
        <f>SUM(K527)</f>
        <v>0</v>
      </c>
      <c r="L525" s="600">
        <f>J525-K525</f>
        <v>0</v>
      </c>
      <c r="M525" s="520">
        <f t="shared" si="570"/>
        <v>0</v>
      </c>
      <c r="N525" s="566">
        <f>SUM(N527)</f>
        <v>0</v>
      </c>
      <c r="O525" s="600">
        <f>M525-N525</f>
        <v>0</v>
      </c>
      <c r="P525" s="520">
        <f t="shared" si="570"/>
        <v>0</v>
      </c>
      <c r="Q525" s="566">
        <f>SUM(Q527)</f>
        <v>0</v>
      </c>
      <c r="R525" s="600">
        <f>P525-Q525</f>
        <v>0</v>
      </c>
      <c r="S525" s="520">
        <f t="shared" si="570"/>
        <v>0</v>
      </c>
      <c r="T525" s="571">
        <f>SUM(T527)</f>
        <v>0</v>
      </c>
      <c r="U525" s="600">
        <f>S525-T525</f>
        <v>0</v>
      </c>
      <c r="V525" s="520">
        <f t="shared" si="570"/>
        <v>0</v>
      </c>
      <c r="W525" s="566">
        <f>SUM(W527)</f>
        <v>9000</v>
      </c>
      <c r="X525" s="600">
        <f>V525-W525</f>
        <v>-9000</v>
      </c>
      <c r="Y525" s="1"/>
    </row>
    <row r="526" spans="1:25" ht="5.25" customHeight="1" outlineLevel="1" x14ac:dyDescent="0.15">
      <c r="A526" s="1101"/>
      <c r="B526" s="31"/>
      <c r="C526" s="1201"/>
      <c r="D526" s="1247"/>
      <c r="E526" s="159"/>
      <c r="F526" s="133"/>
      <c r="G526" s="501"/>
      <c r="H526" s="567"/>
      <c r="I526" s="758"/>
      <c r="J526" s="501"/>
      <c r="K526" s="567"/>
      <c r="L526" s="758"/>
      <c r="M526" s="501"/>
      <c r="N526" s="567"/>
      <c r="O526" s="758"/>
      <c r="P526" s="501"/>
      <c r="Q526" s="567"/>
      <c r="R526" s="758"/>
      <c r="S526" s="501"/>
      <c r="T526" s="567"/>
      <c r="U526" s="758"/>
      <c r="V526" s="501"/>
      <c r="W526" s="567"/>
      <c r="X526" s="758"/>
      <c r="Y526" s="1"/>
    </row>
    <row r="527" spans="1:25" s="642" customFormat="1" ht="12.75" customHeight="1" outlineLevel="1" x14ac:dyDescent="0.15">
      <c r="A527" s="1089">
        <v>7591</v>
      </c>
      <c r="B527" s="677" t="s">
        <v>245</v>
      </c>
      <c r="C527" s="855" t="s">
        <v>851</v>
      </c>
      <c r="D527" s="1248">
        <f t="shared" ref="D527" si="571">SUM(H527,K527,N527,Q527,T527,W527)</f>
        <v>9000</v>
      </c>
      <c r="E527" s="626">
        <f t="shared" si="499"/>
        <v>0</v>
      </c>
      <c r="F527" s="849">
        <f>E527-D527</f>
        <v>-9000</v>
      </c>
      <c r="G527" s="1039"/>
      <c r="H527" s="1031"/>
      <c r="I527" s="1044">
        <f>G527-H527</f>
        <v>0</v>
      </c>
      <c r="J527" s="1039"/>
      <c r="K527" s="1031"/>
      <c r="L527" s="1044">
        <f>J527-K527</f>
        <v>0</v>
      </c>
      <c r="M527" s="1039"/>
      <c r="N527" s="1031"/>
      <c r="O527" s="1044">
        <f>M527-N527</f>
        <v>0</v>
      </c>
      <c r="P527" s="1039"/>
      <c r="Q527" s="1031"/>
      <c r="R527" s="1044">
        <f>P527-Q527</f>
        <v>0</v>
      </c>
      <c r="S527" s="1039"/>
      <c r="T527" s="1031"/>
      <c r="U527" s="1044">
        <f>S527-T527</f>
        <v>0</v>
      </c>
      <c r="V527" s="651">
        <f>Balance!D97</f>
        <v>0</v>
      </c>
      <c r="W527" s="681">
        <v>9000</v>
      </c>
      <c r="X527" s="757">
        <f>V527-W527</f>
        <v>-9000</v>
      </c>
      <c r="Y527" s="678"/>
    </row>
    <row r="528" spans="1:25" ht="5.25" customHeight="1" outlineLevel="1" x14ac:dyDescent="0.15">
      <c r="A528" s="1115"/>
      <c r="B528" s="480"/>
      <c r="C528" s="1225"/>
      <c r="D528" s="1251"/>
      <c r="E528" s="163"/>
      <c r="F528" s="139"/>
      <c r="G528" s="506"/>
      <c r="H528" s="569"/>
      <c r="I528" s="761"/>
      <c r="J528" s="506"/>
      <c r="K528" s="569"/>
      <c r="L528" s="761"/>
      <c r="M528" s="506"/>
      <c r="N528" s="569"/>
      <c r="O528" s="761"/>
      <c r="P528" s="506"/>
      <c r="Q528" s="569"/>
      <c r="R528" s="761"/>
      <c r="S528" s="506"/>
      <c r="T528" s="569"/>
      <c r="U528" s="761"/>
      <c r="V528" s="506"/>
      <c r="W528" s="569"/>
      <c r="X528" s="761"/>
      <c r="Y528" s="1"/>
    </row>
    <row r="529" spans="1:25" ht="15" customHeight="1" x14ac:dyDescent="0.15">
      <c r="A529" s="1381" t="s">
        <v>444</v>
      </c>
      <c r="B529" s="1382"/>
      <c r="C529" s="1224"/>
      <c r="D529" s="1252">
        <f>SUM(D525,D521,D516,D510,D504,D500,D494,D488)</f>
        <v>124300</v>
      </c>
      <c r="E529" s="1070">
        <f t="shared" si="499"/>
        <v>0</v>
      </c>
      <c r="F529" s="479">
        <f>SUM(F525,F521,F516,F510,F504,F500,F494,F488)</f>
        <v>-124300</v>
      </c>
      <c r="G529" s="521">
        <f t="shared" ref="G529:V529" si="572">SUM(G525,G521,G516,G510,G504,G500,G494,G488)</f>
        <v>0</v>
      </c>
      <c r="H529" s="570">
        <f>SUM(H525,H521,H516,H510,H504,H500,H494,H488)</f>
        <v>0</v>
      </c>
      <c r="I529" s="601">
        <f>G529-H529</f>
        <v>0</v>
      </c>
      <c r="J529" s="521">
        <f t="shared" si="572"/>
        <v>0</v>
      </c>
      <c r="K529" s="570">
        <f>SUM(K525,K521,K516,K510,K504,K500,K494,K488)</f>
        <v>18500</v>
      </c>
      <c r="L529" s="601">
        <f>J529-K529</f>
        <v>-18500</v>
      </c>
      <c r="M529" s="521">
        <f t="shared" si="572"/>
        <v>0</v>
      </c>
      <c r="N529" s="570">
        <f>SUM(N525,N521,N516,N510,N504,N500,N494,N488)</f>
        <v>68900</v>
      </c>
      <c r="O529" s="601">
        <f>M529-N529</f>
        <v>-68900</v>
      </c>
      <c r="P529" s="521">
        <f t="shared" si="572"/>
        <v>0</v>
      </c>
      <c r="Q529" s="570">
        <f>SUM(Q525,Q521,Q516,Q510,Q504,Q500,Q494,Q488)</f>
        <v>17900</v>
      </c>
      <c r="R529" s="601">
        <f>P529-Q529</f>
        <v>-17900</v>
      </c>
      <c r="S529" s="521">
        <f t="shared" si="572"/>
        <v>0</v>
      </c>
      <c r="T529" s="570">
        <f>SUM(T525,T521,T516,T510,T504,T500,T494,T488)</f>
        <v>10000</v>
      </c>
      <c r="U529" s="601">
        <f>S529-T529</f>
        <v>-10000</v>
      </c>
      <c r="V529" s="521">
        <f t="shared" si="572"/>
        <v>0</v>
      </c>
      <c r="W529" s="570">
        <f>SUM(W525,W521,W516,W510,W504,W500,W494,W488)</f>
        <v>9000</v>
      </c>
      <c r="X529" s="601">
        <f>V529-W529</f>
        <v>-9000</v>
      </c>
      <c r="Y529" s="1"/>
    </row>
    <row r="530" spans="1:25" s="6" customFormat="1" ht="28" customHeight="1" x14ac:dyDescent="0.15">
      <c r="A530" s="1332" t="s">
        <v>447</v>
      </c>
      <c r="B530" s="1333"/>
      <c r="C530" s="1178"/>
      <c r="D530" s="1253"/>
      <c r="E530" s="141"/>
      <c r="F530" s="142"/>
      <c r="G530" s="488"/>
      <c r="H530" s="556"/>
      <c r="I530" s="595"/>
      <c r="J530" s="488"/>
      <c r="K530" s="556"/>
      <c r="L530" s="595"/>
      <c r="M530" s="488"/>
      <c r="N530" s="556"/>
      <c r="O530" s="595"/>
      <c r="P530" s="488"/>
      <c r="Q530" s="556"/>
      <c r="R530" s="595"/>
      <c r="S530" s="488"/>
      <c r="T530" s="556"/>
      <c r="U530" s="595"/>
      <c r="V530" s="488"/>
      <c r="W530" s="556"/>
      <c r="X530" s="595"/>
      <c r="Y530" s="326"/>
    </row>
    <row r="531" spans="1:25" ht="15" customHeight="1" outlineLevel="1" x14ac:dyDescent="0.15">
      <c r="A531" s="1374" t="s">
        <v>732</v>
      </c>
      <c r="B531" s="1375"/>
      <c r="C531" s="1218"/>
      <c r="D531" s="1243">
        <f>SUM(D533:D534)</f>
        <v>0</v>
      </c>
      <c r="E531" s="463">
        <f t="shared" si="499"/>
        <v>0</v>
      </c>
      <c r="F531" s="132">
        <f>SUM(F533:F534)</f>
        <v>0</v>
      </c>
      <c r="G531" s="519">
        <f t="shared" ref="G531:V531" si="573">SUM(G533:G534)</f>
        <v>0</v>
      </c>
      <c r="H531" s="566">
        <f>SUM(H533:H534)</f>
        <v>0</v>
      </c>
      <c r="I531" s="599">
        <f>G531-H531</f>
        <v>0</v>
      </c>
      <c r="J531" s="519">
        <f t="shared" si="573"/>
        <v>0</v>
      </c>
      <c r="K531" s="566">
        <f>SUM(K533:K534)</f>
        <v>0</v>
      </c>
      <c r="L531" s="599">
        <f>J531-K531</f>
        <v>0</v>
      </c>
      <c r="M531" s="519">
        <f t="shared" si="573"/>
        <v>0</v>
      </c>
      <c r="N531" s="566">
        <f>SUM(N533:N534)</f>
        <v>0</v>
      </c>
      <c r="O531" s="599">
        <f>M531-N531</f>
        <v>0</v>
      </c>
      <c r="P531" s="519">
        <f t="shared" si="573"/>
        <v>0</v>
      </c>
      <c r="Q531" s="566">
        <f>SUM(Q533:Q534)</f>
        <v>0</v>
      </c>
      <c r="R531" s="599">
        <f>P531-Q531</f>
        <v>0</v>
      </c>
      <c r="S531" s="519">
        <f t="shared" si="573"/>
        <v>0</v>
      </c>
      <c r="T531" s="566">
        <f>SUM(T533:T534)</f>
        <v>0</v>
      </c>
      <c r="U531" s="599">
        <f>S531-T531</f>
        <v>0</v>
      </c>
      <c r="V531" s="519">
        <f t="shared" si="573"/>
        <v>0</v>
      </c>
      <c r="W531" s="566">
        <f>SUM(W533:W534)</f>
        <v>0</v>
      </c>
      <c r="X531" s="599">
        <f>V531-W531</f>
        <v>0</v>
      </c>
      <c r="Y531" s="1"/>
    </row>
    <row r="532" spans="1:25" s="6" customFormat="1" ht="5.25" customHeight="1" outlineLevel="1" x14ac:dyDescent="0.15">
      <c r="A532" s="1116"/>
      <c r="B532" s="31"/>
      <c r="C532" s="1225"/>
      <c r="D532" s="1251"/>
      <c r="E532" s="163"/>
      <c r="F532" s="139"/>
      <c r="G532" s="506"/>
      <c r="H532" s="569"/>
      <c r="I532" s="761"/>
      <c r="J532" s="506"/>
      <c r="K532" s="569"/>
      <c r="L532" s="761"/>
      <c r="M532" s="506"/>
      <c r="N532" s="569"/>
      <c r="O532" s="761"/>
      <c r="P532" s="506"/>
      <c r="Q532" s="569"/>
      <c r="R532" s="761"/>
      <c r="S532" s="506"/>
      <c r="T532" s="569"/>
      <c r="U532" s="761"/>
      <c r="V532" s="506"/>
      <c r="W532" s="569"/>
      <c r="X532" s="761"/>
      <c r="Y532" s="326"/>
    </row>
    <row r="533" spans="1:25" s="686" customFormat="1" outlineLevel="1" x14ac:dyDescent="0.15">
      <c r="A533" s="1117"/>
      <c r="B533" s="677"/>
      <c r="C533" s="855"/>
      <c r="D533" s="1248">
        <f t="shared" ref="D533" si="574">SUM(H533,K533,N533,Q533,T533,W533)</f>
        <v>0</v>
      </c>
      <c r="E533" s="648">
        <f t="shared" si="499"/>
        <v>0</v>
      </c>
      <c r="F533" s="683">
        <f>E533-D533</f>
        <v>0</v>
      </c>
      <c r="G533" s="1039"/>
      <c r="H533" s="1031"/>
      <c r="I533" s="1044">
        <f>G533-H533</f>
        <v>0</v>
      </c>
      <c r="J533" s="1039"/>
      <c r="K533" s="1031"/>
      <c r="L533" s="1044">
        <f>J533-K533</f>
        <v>0</v>
      </c>
      <c r="M533" s="651"/>
      <c r="N533" s="681">
        <v>0</v>
      </c>
      <c r="O533" s="757">
        <f>M533-N533</f>
        <v>0</v>
      </c>
      <c r="P533" s="1039"/>
      <c r="Q533" s="1031"/>
      <c r="R533" s="1044">
        <f>P533-Q533</f>
        <v>0</v>
      </c>
      <c r="S533" s="1039"/>
      <c r="T533" s="1031"/>
      <c r="U533" s="1044">
        <f>S533-T533</f>
        <v>0</v>
      </c>
      <c r="V533" s="1039"/>
      <c r="W533" s="1031"/>
      <c r="X533" s="1044">
        <f>V533-W533</f>
        <v>0</v>
      </c>
      <c r="Y533" s="685"/>
    </row>
    <row r="534" spans="1:25" s="6" customFormat="1" ht="5.25" customHeight="1" outlineLevel="1" x14ac:dyDescent="0.15">
      <c r="A534" s="1118"/>
      <c r="B534" s="480"/>
      <c r="C534" s="1225"/>
      <c r="D534" s="1251"/>
      <c r="E534" s="163"/>
      <c r="F534" s="139"/>
      <c r="G534" s="506"/>
      <c r="H534" s="569"/>
      <c r="I534" s="761"/>
      <c r="J534" s="506"/>
      <c r="K534" s="569"/>
      <c r="L534" s="761"/>
      <c r="M534" s="506"/>
      <c r="N534" s="569"/>
      <c r="O534" s="761"/>
      <c r="P534" s="506"/>
      <c r="Q534" s="569"/>
      <c r="R534" s="761"/>
      <c r="S534" s="506"/>
      <c r="T534" s="569"/>
      <c r="U534" s="761"/>
      <c r="V534" s="506"/>
      <c r="W534" s="569"/>
      <c r="X534" s="761"/>
      <c r="Y534" s="326"/>
    </row>
    <row r="535" spans="1:25" ht="15" customHeight="1" x14ac:dyDescent="0.15">
      <c r="A535" s="1383" t="s">
        <v>443</v>
      </c>
      <c r="B535" s="1384"/>
      <c r="C535" s="1228"/>
      <c r="D535" s="1255">
        <f>SUM(D531)</f>
        <v>0</v>
      </c>
      <c r="E535" s="1070">
        <f t="shared" ref="E535:E598" si="575">SUM(G535,J535,M535,P535,S535,V535)</f>
        <v>0</v>
      </c>
      <c r="F535" s="479">
        <f>SUM(F531)</f>
        <v>0</v>
      </c>
      <c r="G535" s="521">
        <f t="shared" ref="G535:V535" si="576">SUM(G531)</f>
        <v>0</v>
      </c>
      <c r="H535" s="570">
        <f>SUM(H531)</f>
        <v>0</v>
      </c>
      <c r="I535" s="601">
        <f>G535-H535</f>
        <v>0</v>
      </c>
      <c r="J535" s="521">
        <f t="shared" si="576"/>
        <v>0</v>
      </c>
      <c r="K535" s="570">
        <f>SUM(K531)</f>
        <v>0</v>
      </c>
      <c r="L535" s="601">
        <f>J535-K535</f>
        <v>0</v>
      </c>
      <c r="M535" s="521">
        <f t="shared" si="576"/>
        <v>0</v>
      </c>
      <c r="N535" s="570">
        <f>SUM(N531)</f>
        <v>0</v>
      </c>
      <c r="O535" s="601">
        <f>M535-N535</f>
        <v>0</v>
      </c>
      <c r="P535" s="521">
        <f t="shared" si="576"/>
        <v>0</v>
      </c>
      <c r="Q535" s="570">
        <f>SUM(Q531)</f>
        <v>0</v>
      </c>
      <c r="R535" s="601">
        <f>P535-Q535</f>
        <v>0</v>
      </c>
      <c r="S535" s="521">
        <f t="shared" si="576"/>
        <v>0</v>
      </c>
      <c r="T535" s="570">
        <f>SUM(T531)</f>
        <v>0</v>
      </c>
      <c r="U535" s="601">
        <f>S535-T535</f>
        <v>0</v>
      </c>
      <c r="V535" s="521">
        <f t="shared" si="576"/>
        <v>0</v>
      </c>
      <c r="W535" s="570">
        <f>SUM(W531)</f>
        <v>0</v>
      </c>
      <c r="X535" s="601">
        <f>V535-W535</f>
        <v>0</v>
      </c>
      <c r="Y535" s="1"/>
    </row>
    <row r="536" spans="1:25" ht="28" customHeight="1" x14ac:dyDescent="0.15">
      <c r="A536" s="1332" t="s">
        <v>448</v>
      </c>
      <c r="B536" s="1333"/>
      <c r="C536" s="1178"/>
      <c r="D536" s="1253"/>
      <c r="E536" s="141"/>
      <c r="F536" s="142"/>
      <c r="G536" s="488"/>
      <c r="H536" s="556"/>
      <c r="I536" s="595"/>
      <c r="J536" s="488"/>
      <c r="K536" s="556"/>
      <c r="L536" s="595"/>
      <c r="M536" s="488"/>
      <c r="N536" s="556"/>
      <c r="O536" s="595"/>
      <c r="P536" s="488"/>
      <c r="Q536" s="556"/>
      <c r="R536" s="595"/>
      <c r="S536" s="488"/>
      <c r="T536" s="556"/>
      <c r="U536" s="595"/>
      <c r="V536" s="488"/>
      <c r="W536" s="556"/>
      <c r="X536" s="595"/>
      <c r="Y536" s="1"/>
    </row>
    <row r="537" spans="1:25" ht="15" customHeight="1" outlineLevel="1" x14ac:dyDescent="0.15">
      <c r="A537" s="1374" t="s">
        <v>30</v>
      </c>
      <c r="B537" s="1375"/>
      <c r="C537" s="1218"/>
      <c r="D537" s="1243">
        <f>SUM(D539)</f>
        <v>0</v>
      </c>
      <c r="E537" s="463">
        <f t="shared" si="575"/>
        <v>0</v>
      </c>
      <c r="F537" s="132">
        <f>SUM(F539)</f>
        <v>0</v>
      </c>
      <c r="G537" s="519">
        <f t="shared" ref="G537:V537" si="577">SUM(G539)</f>
        <v>0</v>
      </c>
      <c r="H537" s="566">
        <f>SUM(H539)</f>
        <v>0</v>
      </c>
      <c r="I537" s="599">
        <f>G537-H537</f>
        <v>0</v>
      </c>
      <c r="J537" s="519">
        <f t="shared" si="577"/>
        <v>0</v>
      </c>
      <c r="K537" s="566">
        <f>SUM(K539)</f>
        <v>0</v>
      </c>
      <c r="L537" s="599">
        <f>J537-K537</f>
        <v>0</v>
      </c>
      <c r="M537" s="519">
        <f t="shared" si="577"/>
        <v>0</v>
      </c>
      <c r="N537" s="566">
        <f>SUM(N539)</f>
        <v>0</v>
      </c>
      <c r="O537" s="599">
        <f>M537-N537</f>
        <v>0</v>
      </c>
      <c r="P537" s="519">
        <f t="shared" si="577"/>
        <v>0</v>
      </c>
      <c r="Q537" s="566">
        <f>SUM(Q539)</f>
        <v>0</v>
      </c>
      <c r="R537" s="599">
        <f>P537-Q537</f>
        <v>0</v>
      </c>
      <c r="S537" s="519">
        <f t="shared" si="577"/>
        <v>0</v>
      </c>
      <c r="T537" s="566">
        <f>SUM(T539)</f>
        <v>0</v>
      </c>
      <c r="U537" s="599">
        <f>S537-T537</f>
        <v>0</v>
      </c>
      <c r="V537" s="519">
        <f t="shared" si="577"/>
        <v>0</v>
      </c>
      <c r="W537" s="566">
        <f>SUM(W539)</f>
        <v>0</v>
      </c>
      <c r="X537" s="599">
        <f>V537-W537</f>
        <v>0</v>
      </c>
      <c r="Y537" s="1"/>
    </row>
    <row r="538" spans="1:25" ht="5.25" customHeight="1" outlineLevel="1" x14ac:dyDescent="0.15">
      <c r="A538" s="1101"/>
      <c r="B538" s="31"/>
      <c r="C538" s="1201"/>
      <c r="D538" s="1247"/>
      <c r="E538" s="159"/>
      <c r="F538" s="133"/>
      <c r="G538" s="501"/>
      <c r="H538" s="567"/>
      <c r="I538" s="758"/>
      <c r="J538" s="501"/>
      <c r="K538" s="567"/>
      <c r="L538" s="758"/>
      <c r="M538" s="501"/>
      <c r="N538" s="567"/>
      <c r="O538" s="758"/>
      <c r="P538" s="501"/>
      <c r="Q538" s="567"/>
      <c r="R538" s="758"/>
      <c r="S538" s="501"/>
      <c r="T538" s="567"/>
      <c r="U538" s="758"/>
      <c r="V538" s="501"/>
      <c r="W538" s="567"/>
      <c r="X538" s="758"/>
      <c r="Y538" s="1"/>
    </row>
    <row r="539" spans="1:25" s="613" customFormat="1" ht="12.75" customHeight="1" outlineLevel="1" x14ac:dyDescent="0.15">
      <c r="A539" s="1114"/>
      <c r="B539" s="677" t="s">
        <v>853</v>
      </c>
      <c r="C539" s="855" t="s">
        <v>854</v>
      </c>
      <c r="D539" s="1248">
        <f t="shared" ref="D539" si="578">SUM(H539,K539,N539,Q539,T539,W539)</f>
        <v>0</v>
      </c>
      <c r="E539" s="648">
        <f t="shared" si="575"/>
        <v>0</v>
      </c>
      <c r="F539" s="683">
        <f>E539-D539</f>
        <v>0</v>
      </c>
      <c r="G539" s="1039"/>
      <c r="H539" s="1031"/>
      <c r="I539" s="1044">
        <f>G539-H539</f>
        <v>0</v>
      </c>
      <c r="J539" s="651"/>
      <c r="K539" s="681"/>
      <c r="L539" s="757">
        <f>J539-K539</f>
        <v>0</v>
      </c>
      <c r="M539" s="1039"/>
      <c r="N539" s="1031"/>
      <c r="O539" s="1044">
        <f>M539-N539</f>
        <v>0</v>
      </c>
      <c r="P539" s="1039"/>
      <c r="Q539" s="1031"/>
      <c r="R539" s="1044">
        <f>P539-Q539</f>
        <v>0</v>
      </c>
      <c r="S539" s="1039"/>
      <c r="T539" s="1031"/>
      <c r="U539" s="1044">
        <f>S539-T539</f>
        <v>0</v>
      </c>
      <c r="V539" s="1039"/>
      <c r="W539" s="1031"/>
      <c r="X539" s="1044">
        <f>V539-W539</f>
        <v>0</v>
      </c>
      <c r="Y539" s="612"/>
    </row>
    <row r="540" spans="1:25" ht="5.25" customHeight="1" outlineLevel="1" x14ac:dyDescent="0.15">
      <c r="A540" s="1101"/>
      <c r="B540" s="31"/>
      <c r="C540" s="1201"/>
      <c r="D540" s="1247"/>
      <c r="E540" s="159"/>
      <c r="F540" s="133"/>
      <c r="G540" s="501"/>
      <c r="H540" s="567"/>
      <c r="I540" s="758"/>
      <c r="J540" s="501"/>
      <c r="K540" s="567"/>
      <c r="L540" s="758"/>
      <c r="M540" s="501"/>
      <c r="N540" s="567"/>
      <c r="O540" s="758"/>
      <c r="P540" s="501"/>
      <c r="Q540" s="567"/>
      <c r="R540" s="758"/>
      <c r="S540" s="501"/>
      <c r="T540" s="567"/>
      <c r="U540" s="758"/>
      <c r="V540" s="501"/>
      <c r="W540" s="567"/>
      <c r="X540" s="758"/>
      <c r="Y540" s="1"/>
    </row>
    <row r="541" spans="1:25" ht="15" customHeight="1" outlineLevel="1" x14ac:dyDescent="0.15">
      <c r="A541" s="1376" t="s">
        <v>70</v>
      </c>
      <c r="B541" s="1377"/>
      <c r="C541" s="1218"/>
      <c r="D541" s="1243">
        <f>SUM(D543)</f>
        <v>0</v>
      </c>
      <c r="E541" s="464">
        <f t="shared" si="575"/>
        <v>0</v>
      </c>
      <c r="F541" s="132">
        <f>SUM(F543)</f>
        <v>0</v>
      </c>
      <c r="G541" s="520">
        <f t="shared" ref="G541:V541" si="579">SUM(G543)</f>
        <v>0</v>
      </c>
      <c r="H541" s="566">
        <f>SUM(H543)</f>
        <v>0</v>
      </c>
      <c r="I541" s="600">
        <f>G541-H541</f>
        <v>0</v>
      </c>
      <c r="J541" s="520">
        <f t="shared" si="579"/>
        <v>0</v>
      </c>
      <c r="K541" s="566">
        <f>SUM(K543)</f>
        <v>0</v>
      </c>
      <c r="L541" s="600">
        <f>J541-K541</f>
        <v>0</v>
      </c>
      <c r="M541" s="520">
        <f t="shared" si="579"/>
        <v>0</v>
      </c>
      <c r="N541" s="566">
        <f>SUM(N543)</f>
        <v>0</v>
      </c>
      <c r="O541" s="600">
        <f>M541-N541</f>
        <v>0</v>
      </c>
      <c r="P541" s="520">
        <f t="shared" si="579"/>
        <v>0</v>
      </c>
      <c r="Q541" s="566">
        <f>SUM(Q543)</f>
        <v>0</v>
      </c>
      <c r="R541" s="600">
        <f>P541-Q541</f>
        <v>0</v>
      </c>
      <c r="S541" s="520">
        <f t="shared" si="579"/>
        <v>0</v>
      </c>
      <c r="T541" s="566">
        <f>SUM(T543)</f>
        <v>0</v>
      </c>
      <c r="U541" s="600">
        <f>S541-T541</f>
        <v>0</v>
      </c>
      <c r="V541" s="520">
        <f t="shared" si="579"/>
        <v>0</v>
      </c>
      <c r="W541" s="566">
        <f>SUM(W543)</f>
        <v>0</v>
      </c>
      <c r="X541" s="600">
        <f>V541-W541</f>
        <v>0</v>
      </c>
      <c r="Y541" s="1"/>
    </row>
    <row r="542" spans="1:25" ht="5.25" customHeight="1" outlineLevel="1" x14ac:dyDescent="0.15">
      <c r="A542" s="1101"/>
      <c r="B542" s="31"/>
      <c r="C542" s="1201"/>
      <c r="D542" s="1247"/>
      <c r="E542" s="159"/>
      <c r="F542" s="133"/>
      <c r="G542" s="501"/>
      <c r="H542" s="567"/>
      <c r="I542" s="758"/>
      <c r="J542" s="501"/>
      <c r="K542" s="567"/>
      <c r="L542" s="758"/>
      <c r="M542" s="501"/>
      <c r="N542" s="567"/>
      <c r="O542" s="758"/>
      <c r="P542" s="501"/>
      <c r="Q542" s="567"/>
      <c r="R542" s="758"/>
      <c r="S542" s="501"/>
      <c r="T542" s="567"/>
      <c r="U542" s="758"/>
      <c r="V542" s="501"/>
      <c r="W542" s="567"/>
      <c r="X542" s="758"/>
      <c r="Y542" s="1"/>
    </row>
    <row r="543" spans="1:25" s="613" customFormat="1" outlineLevel="1" x14ac:dyDescent="0.15">
      <c r="A543" s="1089">
        <v>77541</v>
      </c>
      <c r="B543" s="677" t="s">
        <v>477</v>
      </c>
      <c r="C543" s="855" t="s">
        <v>854</v>
      </c>
      <c r="D543" s="1248">
        <f t="shared" ref="D543" si="580">SUM(H543,K543,N543,Q543,T543,W543)</f>
        <v>0</v>
      </c>
      <c r="E543" s="626">
        <f t="shared" si="575"/>
        <v>0</v>
      </c>
      <c r="F543" s="683">
        <f>E543-D543</f>
        <v>0</v>
      </c>
      <c r="G543" s="1039"/>
      <c r="H543" s="1031"/>
      <c r="I543" s="1044">
        <f>G543-H543</f>
        <v>0</v>
      </c>
      <c r="J543" s="1039"/>
      <c r="K543" s="1031"/>
      <c r="L543" s="1044">
        <f>J543-K543</f>
        <v>0</v>
      </c>
      <c r="M543" s="651"/>
      <c r="N543" s="633">
        <v>0</v>
      </c>
      <c r="O543" s="757">
        <f>M543-N543</f>
        <v>0</v>
      </c>
      <c r="P543" s="1039"/>
      <c r="Q543" s="1031"/>
      <c r="R543" s="1044">
        <f>P543-Q543</f>
        <v>0</v>
      </c>
      <c r="S543" s="1039"/>
      <c r="T543" s="1031"/>
      <c r="U543" s="1044">
        <f>S543-T543</f>
        <v>0</v>
      </c>
      <c r="V543" s="1039"/>
      <c r="W543" s="1031"/>
      <c r="X543" s="1044">
        <f>V543-W543</f>
        <v>0</v>
      </c>
      <c r="Y543" s="612"/>
    </row>
    <row r="544" spans="1:25" ht="5.25" customHeight="1" outlineLevel="1" x14ac:dyDescent="0.15">
      <c r="A544" s="1101"/>
      <c r="B544" s="31"/>
      <c r="C544" s="1201"/>
      <c r="D544" s="1247"/>
      <c r="E544" s="159"/>
      <c r="F544" s="133"/>
      <c r="G544" s="501"/>
      <c r="H544" s="567"/>
      <c r="I544" s="758"/>
      <c r="J544" s="501"/>
      <c r="K544" s="567"/>
      <c r="L544" s="758"/>
      <c r="M544" s="501"/>
      <c r="N544" s="567"/>
      <c r="O544" s="758"/>
      <c r="P544" s="501"/>
      <c r="Q544" s="567"/>
      <c r="R544" s="758"/>
      <c r="S544" s="501"/>
      <c r="T544" s="567"/>
      <c r="U544" s="758"/>
      <c r="V544" s="501"/>
      <c r="W544" s="567"/>
      <c r="X544" s="758"/>
      <c r="Y544" s="1"/>
    </row>
    <row r="545" spans="1:25" ht="15" customHeight="1" outlineLevel="1" x14ac:dyDescent="0.15">
      <c r="A545" s="1376" t="s">
        <v>55</v>
      </c>
      <c r="B545" s="1377"/>
      <c r="C545" s="1218"/>
      <c r="D545" s="1243">
        <f>SUM(D547)</f>
        <v>0</v>
      </c>
      <c r="E545" s="464">
        <f t="shared" si="575"/>
        <v>0</v>
      </c>
      <c r="F545" s="132">
        <f>SUM(F547)</f>
        <v>0</v>
      </c>
      <c r="G545" s="520">
        <f t="shared" ref="G545:V545" si="581">SUM(G547)</f>
        <v>0</v>
      </c>
      <c r="H545" s="566">
        <f>SUM(H547)</f>
        <v>0</v>
      </c>
      <c r="I545" s="600">
        <f>G545-H545</f>
        <v>0</v>
      </c>
      <c r="J545" s="520">
        <f t="shared" si="581"/>
        <v>0</v>
      </c>
      <c r="K545" s="566">
        <f>SUM(K547)</f>
        <v>0</v>
      </c>
      <c r="L545" s="600">
        <f>J545-K545</f>
        <v>0</v>
      </c>
      <c r="M545" s="520">
        <f t="shared" si="581"/>
        <v>0</v>
      </c>
      <c r="N545" s="566">
        <f>SUM(N547)</f>
        <v>0</v>
      </c>
      <c r="O545" s="600">
        <f>M545-N545</f>
        <v>0</v>
      </c>
      <c r="P545" s="520">
        <f t="shared" si="581"/>
        <v>0</v>
      </c>
      <c r="Q545" s="566">
        <f>SUM(Q547)</f>
        <v>0</v>
      </c>
      <c r="R545" s="600">
        <f>P545-Q545</f>
        <v>0</v>
      </c>
      <c r="S545" s="520">
        <f t="shared" si="581"/>
        <v>0</v>
      </c>
      <c r="T545" s="566">
        <f>SUM(T547)</f>
        <v>0</v>
      </c>
      <c r="U545" s="600">
        <f>S545-T545</f>
        <v>0</v>
      </c>
      <c r="V545" s="520">
        <f t="shared" si="581"/>
        <v>0</v>
      </c>
      <c r="W545" s="566">
        <f>SUM(W547)</f>
        <v>0</v>
      </c>
      <c r="X545" s="600">
        <f>V545-W545</f>
        <v>0</v>
      </c>
      <c r="Y545" s="1"/>
    </row>
    <row r="546" spans="1:25" ht="5.25" customHeight="1" outlineLevel="1" x14ac:dyDescent="0.15">
      <c r="A546" s="1101"/>
      <c r="B546" s="35"/>
      <c r="C546" s="1229"/>
      <c r="D546" s="1247"/>
      <c r="E546" s="159"/>
      <c r="F546" s="133"/>
      <c r="G546" s="501"/>
      <c r="H546" s="567"/>
      <c r="I546" s="758"/>
      <c r="J546" s="501"/>
      <c r="K546" s="567"/>
      <c r="L546" s="758"/>
      <c r="M546" s="501"/>
      <c r="N546" s="567"/>
      <c r="O546" s="758"/>
      <c r="P546" s="501"/>
      <c r="Q546" s="567"/>
      <c r="R546" s="758"/>
      <c r="S546" s="501"/>
      <c r="T546" s="567"/>
      <c r="U546" s="758"/>
      <c r="V546" s="501"/>
      <c r="W546" s="567"/>
      <c r="X546" s="758"/>
      <c r="Y546" s="1"/>
    </row>
    <row r="547" spans="1:25" s="613" customFormat="1" outlineLevel="1" x14ac:dyDescent="0.15">
      <c r="A547" s="1089">
        <v>77552</v>
      </c>
      <c r="B547" s="677" t="s">
        <v>246</v>
      </c>
      <c r="C547" s="855" t="s">
        <v>854</v>
      </c>
      <c r="D547" s="1248">
        <f t="shared" ref="D547" si="582">SUM(H547,K547,N547,Q547,T547,W547)</f>
        <v>0</v>
      </c>
      <c r="E547" s="648">
        <f t="shared" si="575"/>
        <v>0</v>
      </c>
      <c r="F547" s="683">
        <f>E547-D547</f>
        <v>0</v>
      </c>
      <c r="G547" s="1039"/>
      <c r="H547" s="1031"/>
      <c r="I547" s="1044">
        <f>G547-H547</f>
        <v>0</v>
      </c>
      <c r="J547" s="1039"/>
      <c r="K547" s="1031"/>
      <c r="L547" s="1044">
        <f>J547-K547</f>
        <v>0</v>
      </c>
      <c r="M547" s="1039"/>
      <c r="N547" s="1031"/>
      <c r="O547" s="1044">
        <f>M547-N547</f>
        <v>0</v>
      </c>
      <c r="P547" s="651"/>
      <c r="Q547" s="681"/>
      <c r="R547" s="757">
        <f>P547-Q547</f>
        <v>0</v>
      </c>
      <c r="S547" s="1039"/>
      <c r="T547" s="1031"/>
      <c r="U547" s="1044">
        <f>S547-T547</f>
        <v>0</v>
      </c>
      <c r="V547" s="1039"/>
      <c r="W547" s="1031"/>
      <c r="X547" s="1044">
        <f>V547-W547</f>
        <v>0</v>
      </c>
      <c r="Y547" s="612"/>
    </row>
    <row r="548" spans="1:25" ht="5.25" customHeight="1" outlineLevel="1" x14ac:dyDescent="0.15">
      <c r="A548" s="1101"/>
      <c r="B548" s="35"/>
      <c r="C548" s="1229"/>
      <c r="D548" s="1247"/>
      <c r="E548" s="159"/>
      <c r="F548" s="133"/>
      <c r="G548" s="501"/>
      <c r="H548" s="567"/>
      <c r="I548" s="758"/>
      <c r="J548" s="501"/>
      <c r="K548" s="567"/>
      <c r="L548" s="758"/>
      <c r="M548" s="501"/>
      <c r="N548" s="567"/>
      <c r="O548" s="758"/>
      <c r="P548" s="501"/>
      <c r="Q548" s="567"/>
      <c r="R548" s="758"/>
      <c r="S548" s="501"/>
      <c r="T548" s="567"/>
      <c r="U548" s="758"/>
      <c r="V548" s="501"/>
      <c r="W548" s="567"/>
      <c r="X548" s="758"/>
      <c r="Y548" s="1"/>
    </row>
    <row r="549" spans="1:25" ht="15" customHeight="1" outlineLevel="1" x14ac:dyDescent="0.15">
      <c r="A549" s="1376" t="s">
        <v>33</v>
      </c>
      <c r="B549" s="1377"/>
      <c r="C549" s="1218"/>
      <c r="D549" s="1243">
        <f>SUM(D551)</f>
        <v>0</v>
      </c>
      <c r="E549" s="464">
        <f t="shared" si="575"/>
        <v>0</v>
      </c>
      <c r="F549" s="132">
        <f>SUM(F551)</f>
        <v>0</v>
      </c>
      <c r="G549" s="520">
        <f t="shared" ref="G549:V549" si="583">SUM(G551)</f>
        <v>0</v>
      </c>
      <c r="H549" s="566">
        <f>SUM(H551)</f>
        <v>0</v>
      </c>
      <c r="I549" s="600">
        <f>G549-H549</f>
        <v>0</v>
      </c>
      <c r="J549" s="520">
        <f t="shared" si="583"/>
        <v>0</v>
      </c>
      <c r="K549" s="566">
        <f>SUM(K551)</f>
        <v>0</v>
      </c>
      <c r="L549" s="600">
        <f>J549-K549</f>
        <v>0</v>
      </c>
      <c r="M549" s="520">
        <f t="shared" si="583"/>
        <v>0</v>
      </c>
      <c r="N549" s="566">
        <f>SUM(N551)</f>
        <v>0</v>
      </c>
      <c r="O549" s="600">
        <f>M549-N549</f>
        <v>0</v>
      </c>
      <c r="P549" s="520">
        <f t="shared" si="583"/>
        <v>0</v>
      </c>
      <c r="Q549" s="566">
        <f>SUM(Q551)</f>
        <v>0</v>
      </c>
      <c r="R549" s="600">
        <f>P549-Q549</f>
        <v>0</v>
      </c>
      <c r="S549" s="520">
        <f>SUM(S551:S552)</f>
        <v>0</v>
      </c>
      <c r="T549" s="566">
        <f>SUM(T551)</f>
        <v>0</v>
      </c>
      <c r="U549" s="600">
        <f>S549-T549</f>
        <v>0</v>
      </c>
      <c r="V549" s="520">
        <f t="shared" si="583"/>
        <v>0</v>
      </c>
      <c r="W549" s="566">
        <f>SUM(W551)</f>
        <v>0</v>
      </c>
      <c r="X549" s="600">
        <f>V549-W549</f>
        <v>0</v>
      </c>
      <c r="Y549" s="1"/>
    </row>
    <row r="550" spans="1:25" ht="5.25" customHeight="1" outlineLevel="1" x14ac:dyDescent="0.15">
      <c r="A550" s="1101"/>
      <c r="B550" s="31"/>
      <c r="C550" s="1201"/>
      <c r="D550" s="1247"/>
      <c r="E550" s="159"/>
      <c r="F550" s="133"/>
      <c r="G550" s="501"/>
      <c r="H550" s="567"/>
      <c r="I550" s="758"/>
      <c r="J550" s="501"/>
      <c r="K550" s="567"/>
      <c r="L550" s="758"/>
      <c r="M550" s="501"/>
      <c r="N550" s="567"/>
      <c r="O550" s="758"/>
      <c r="P550" s="501"/>
      <c r="Q550" s="567"/>
      <c r="R550" s="758"/>
      <c r="S550" s="501"/>
      <c r="T550" s="567"/>
      <c r="U550" s="758"/>
      <c r="V550" s="501"/>
      <c r="W550" s="567"/>
      <c r="X550" s="758"/>
      <c r="Y550" s="1"/>
    </row>
    <row r="551" spans="1:25" s="613" customFormat="1" outlineLevel="1" x14ac:dyDescent="0.15">
      <c r="A551" s="1089">
        <v>77521</v>
      </c>
      <c r="B551" s="687" t="s">
        <v>248</v>
      </c>
      <c r="C551" s="855" t="s">
        <v>854</v>
      </c>
      <c r="D551" s="1248">
        <f t="shared" ref="D551:D552" si="584">SUM(H551,K551,N551,Q551,T551,W551)</f>
        <v>0</v>
      </c>
      <c r="E551" s="648">
        <f t="shared" si="575"/>
        <v>0</v>
      </c>
      <c r="F551" s="683">
        <f>E551-D551</f>
        <v>0</v>
      </c>
      <c r="G551" s="1039"/>
      <c r="H551" s="1031"/>
      <c r="I551" s="1044">
        <f t="shared" ref="I551:I552" si="585">G551-H551</f>
        <v>0</v>
      </c>
      <c r="J551" s="1039"/>
      <c r="K551" s="1031"/>
      <c r="L551" s="1044">
        <f t="shared" ref="L551:L552" si="586">J551-K551</f>
        <v>0</v>
      </c>
      <c r="M551" s="1039"/>
      <c r="N551" s="1031"/>
      <c r="O551" s="1044">
        <f t="shared" ref="O551:O552" si="587">M551-N551</f>
        <v>0</v>
      </c>
      <c r="P551" s="1039"/>
      <c r="Q551" s="1031"/>
      <c r="R551" s="1044">
        <f t="shared" ref="R551:R552" si="588">P551-Q551</f>
        <v>0</v>
      </c>
      <c r="S551" s="651">
        <f>Balance!D103</f>
        <v>0</v>
      </c>
      <c r="T551" s="681"/>
      <c r="U551" s="757">
        <f t="shared" ref="U551:U552" si="589">S551-T551</f>
        <v>0</v>
      </c>
      <c r="V551" s="1039"/>
      <c r="W551" s="1031"/>
      <c r="X551" s="1044">
        <f t="shared" ref="X551:X552" si="590">V551-W551</f>
        <v>0</v>
      </c>
      <c r="Y551" s="612"/>
    </row>
    <row r="552" spans="1:25" s="613" customFormat="1" outlineLevel="1" x14ac:dyDescent="0.15">
      <c r="A552" s="1089">
        <v>75221</v>
      </c>
      <c r="B552" s="687" t="s">
        <v>370</v>
      </c>
      <c r="C552" s="1184"/>
      <c r="D552" s="1248">
        <f t="shared" si="584"/>
        <v>0</v>
      </c>
      <c r="E552" s="626">
        <f t="shared" ref="E552" si="591">SUM(G552,J552,M552,P552,S552,V552)</f>
        <v>0</v>
      </c>
      <c r="F552" s="683">
        <f>E552-D552</f>
        <v>0</v>
      </c>
      <c r="G552" s="1039"/>
      <c r="H552" s="1031"/>
      <c r="I552" s="1044">
        <f t="shared" si="585"/>
        <v>0</v>
      </c>
      <c r="J552" s="1039"/>
      <c r="K552" s="1031"/>
      <c r="L552" s="1044">
        <f t="shared" si="586"/>
        <v>0</v>
      </c>
      <c r="M552" s="1039"/>
      <c r="N552" s="1031"/>
      <c r="O552" s="1044">
        <f t="shared" si="587"/>
        <v>0</v>
      </c>
      <c r="P552" s="1039"/>
      <c r="Q552" s="1031"/>
      <c r="R552" s="1044">
        <f t="shared" si="588"/>
        <v>0</v>
      </c>
      <c r="S552" s="651"/>
      <c r="T552" s="681"/>
      <c r="U552" s="757">
        <f t="shared" si="589"/>
        <v>0</v>
      </c>
      <c r="V552" s="1039"/>
      <c r="W552" s="1031"/>
      <c r="X552" s="1044">
        <f t="shared" si="590"/>
        <v>0</v>
      </c>
      <c r="Y552" s="612"/>
    </row>
    <row r="553" spans="1:25" ht="5.25" customHeight="1" outlineLevel="1" x14ac:dyDescent="0.15">
      <c r="A553" s="1092"/>
      <c r="B553" s="361"/>
      <c r="C553" s="1187"/>
      <c r="D553" s="1247"/>
      <c r="E553" s="159"/>
      <c r="F553" s="133"/>
      <c r="G553" s="501"/>
      <c r="H553" s="567"/>
      <c r="I553" s="758"/>
      <c r="J553" s="501"/>
      <c r="K553" s="567"/>
      <c r="L553" s="758"/>
      <c r="M553" s="501"/>
      <c r="N553" s="567"/>
      <c r="O553" s="758"/>
      <c r="P553" s="501"/>
      <c r="Q553" s="567"/>
      <c r="R553" s="758"/>
      <c r="S553" s="501"/>
      <c r="T553" s="567"/>
      <c r="U553" s="758"/>
      <c r="V553" s="501"/>
      <c r="W553" s="567"/>
      <c r="X553" s="758"/>
      <c r="Y553" s="1"/>
    </row>
    <row r="554" spans="1:25" ht="15" customHeight="1" outlineLevel="1" x14ac:dyDescent="0.15">
      <c r="A554" s="1376" t="s">
        <v>450</v>
      </c>
      <c r="B554" s="1377"/>
      <c r="C554" s="1218"/>
      <c r="D554" s="1243">
        <f>SUM(D556)</f>
        <v>0</v>
      </c>
      <c r="E554" s="464">
        <f t="shared" si="575"/>
        <v>0</v>
      </c>
      <c r="F554" s="132">
        <f>SUM(F556)</f>
        <v>0</v>
      </c>
      <c r="G554" s="520">
        <f t="shared" ref="G554:V554" si="592">SUM(G556)</f>
        <v>0</v>
      </c>
      <c r="H554" s="566">
        <f>SUM(H556)</f>
        <v>0</v>
      </c>
      <c r="I554" s="600">
        <f>G554-H554</f>
        <v>0</v>
      </c>
      <c r="J554" s="520">
        <f t="shared" si="592"/>
        <v>0</v>
      </c>
      <c r="K554" s="566">
        <f>SUM(K556)</f>
        <v>0</v>
      </c>
      <c r="L554" s="600">
        <f>J554-K554</f>
        <v>0</v>
      </c>
      <c r="M554" s="520">
        <f t="shared" si="592"/>
        <v>0</v>
      </c>
      <c r="N554" s="566">
        <f>SUM(N556)</f>
        <v>0</v>
      </c>
      <c r="O554" s="600">
        <f>M554-N554</f>
        <v>0</v>
      </c>
      <c r="P554" s="520">
        <f t="shared" si="592"/>
        <v>0</v>
      </c>
      <c r="Q554" s="566">
        <f>SUM(Q556)</f>
        <v>0</v>
      </c>
      <c r="R554" s="600">
        <f>P554-Q554</f>
        <v>0</v>
      </c>
      <c r="S554" s="520">
        <f t="shared" si="592"/>
        <v>0</v>
      </c>
      <c r="T554" s="566">
        <f>SUM(T556)</f>
        <v>0</v>
      </c>
      <c r="U554" s="600">
        <f>S554-T554</f>
        <v>0</v>
      </c>
      <c r="V554" s="520">
        <f t="shared" si="592"/>
        <v>0</v>
      </c>
      <c r="W554" s="566">
        <f>SUM(W556)</f>
        <v>0</v>
      </c>
      <c r="X554" s="600">
        <f>V554-W554</f>
        <v>0</v>
      </c>
      <c r="Y554" s="1"/>
    </row>
    <row r="555" spans="1:25" ht="5.25" customHeight="1" outlineLevel="1" x14ac:dyDescent="0.15">
      <c r="A555" s="1092"/>
      <c r="B555" s="361"/>
      <c r="C555" s="1194"/>
      <c r="D555" s="1251"/>
      <c r="E555" s="163"/>
      <c r="F555" s="139"/>
      <c r="G555" s="506"/>
      <c r="H555" s="569"/>
      <c r="I555" s="761"/>
      <c r="J555" s="506"/>
      <c r="K555" s="569"/>
      <c r="L555" s="761"/>
      <c r="M555" s="506"/>
      <c r="N555" s="569"/>
      <c r="O555" s="761"/>
      <c r="P555" s="506"/>
      <c r="Q555" s="569"/>
      <c r="R555" s="761"/>
      <c r="S555" s="506"/>
      <c r="T555" s="569"/>
      <c r="U555" s="761"/>
      <c r="V555" s="506"/>
      <c r="W555" s="569"/>
      <c r="X555" s="761"/>
      <c r="Y555" s="1"/>
    </row>
    <row r="556" spans="1:25" s="613" customFormat="1" outlineLevel="1" x14ac:dyDescent="0.15">
      <c r="A556" s="1089">
        <v>77522</v>
      </c>
      <c r="B556" s="687" t="s">
        <v>247</v>
      </c>
      <c r="C556" s="855" t="s">
        <v>854</v>
      </c>
      <c r="D556" s="1248">
        <f t="shared" ref="D556" si="593">SUM(H556,K556,N556,Q556,T556,W556)</f>
        <v>0</v>
      </c>
      <c r="E556" s="626">
        <f t="shared" si="575"/>
        <v>0</v>
      </c>
      <c r="F556" s="683">
        <f>E556-D556</f>
        <v>0</v>
      </c>
      <c r="G556" s="1039"/>
      <c r="H556" s="1031"/>
      <c r="I556" s="1044">
        <f>G556-H556</f>
        <v>0</v>
      </c>
      <c r="J556" s="1039"/>
      <c r="K556" s="1031"/>
      <c r="L556" s="1044">
        <f>J556-K556</f>
        <v>0</v>
      </c>
      <c r="M556" s="1039"/>
      <c r="N556" s="1031"/>
      <c r="O556" s="1044">
        <f>M556-N556</f>
        <v>0</v>
      </c>
      <c r="P556" s="1039"/>
      <c r="Q556" s="1031"/>
      <c r="R556" s="1044">
        <f>P556-Q556</f>
        <v>0</v>
      </c>
      <c r="S556" s="651"/>
      <c r="T556" s="681"/>
      <c r="U556" s="757">
        <f>S556-T556</f>
        <v>0</v>
      </c>
      <c r="V556" s="1039"/>
      <c r="W556" s="1031"/>
      <c r="X556" s="1044">
        <f>V556-W556</f>
        <v>0</v>
      </c>
      <c r="Y556" s="612"/>
    </row>
    <row r="557" spans="1:25" ht="5.25" customHeight="1" outlineLevel="1" x14ac:dyDescent="0.15">
      <c r="A557" s="1101"/>
      <c r="B557" s="31"/>
      <c r="C557" s="1225"/>
      <c r="D557" s="1251"/>
      <c r="E557" s="163"/>
      <c r="F557" s="139"/>
      <c r="G557" s="506"/>
      <c r="H557" s="554"/>
      <c r="I557" s="1063"/>
      <c r="J557" s="506"/>
      <c r="K557" s="569"/>
      <c r="L557" s="761"/>
      <c r="M557" s="506"/>
      <c r="N557" s="569"/>
      <c r="O557" s="761"/>
      <c r="P557" s="506"/>
      <c r="Q557" s="569"/>
      <c r="R557" s="761"/>
      <c r="S557" s="506"/>
      <c r="T557" s="569"/>
      <c r="U557" s="761"/>
      <c r="V557" s="506"/>
      <c r="W557" s="569"/>
      <c r="X557" s="761"/>
      <c r="Y557" s="1"/>
    </row>
    <row r="558" spans="1:25" ht="15" customHeight="1" outlineLevel="1" x14ac:dyDescent="0.15">
      <c r="A558" s="1376" t="s">
        <v>4</v>
      </c>
      <c r="B558" s="1377"/>
      <c r="C558" s="1221"/>
      <c r="D558" s="1250">
        <f>SUM(D560)</f>
        <v>0</v>
      </c>
      <c r="E558" s="464">
        <f t="shared" si="575"/>
        <v>0</v>
      </c>
      <c r="F558" s="140">
        <f>SUM(F560)</f>
        <v>0</v>
      </c>
      <c r="G558" s="520">
        <f t="shared" ref="G558:V558" si="594">SUM(G560)</f>
        <v>0</v>
      </c>
      <c r="H558" s="571">
        <f>SUM(H560)</f>
        <v>0</v>
      </c>
      <c r="I558" s="600">
        <f>G558-H558</f>
        <v>0</v>
      </c>
      <c r="J558" s="520">
        <f t="shared" si="594"/>
        <v>0</v>
      </c>
      <c r="K558" s="571">
        <f>SUM(K560)</f>
        <v>0</v>
      </c>
      <c r="L558" s="600">
        <f>J558-K558</f>
        <v>0</v>
      </c>
      <c r="M558" s="520">
        <f t="shared" si="594"/>
        <v>0</v>
      </c>
      <c r="N558" s="571">
        <f>SUM(N560)</f>
        <v>0</v>
      </c>
      <c r="O558" s="600">
        <f>M558-N558</f>
        <v>0</v>
      </c>
      <c r="P558" s="520">
        <f t="shared" si="594"/>
        <v>0</v>
      </c>
      <c r="Q558" s="571">
        <f>SUM(Q560)</f>
        <v>0</v>
      </c>
      <c r="R558" s="600">
        <f>P558-Q558</f>
        <v>0</v>
      </c>
      <c r="S558" s="520">
        <f t="shared" si="594"/>
        <v>0</v>
      </c>
      <c r="T558" s="571">
        <f>SUM(T560)</f>
        <v>0</v>
      </c>
      <c r="U558" s="600">
        <f>S558-T558</f>
        <v>0</v>
      </c>
      <c r="V558" s="520">
        <f t="shared" si="594"/>
        <v>0</v>
      </c>
      <c r="W558" s="571">
        <f>SUM(W560)</f>
        <v>0</v>
      </c>
      <c r="X558" s="600">
        <f>V558-W558</f>
        <v>0</v>
      </c>
      <c r="Y558" s="1"/>
    </row>
    <row r="559" spans="1:25" ht="5.25" customHeight="1" outlineLevel="1" x14ac:dyDescent="0.15">
      <c r="A559" s="1101"/>
      <c r="B559" s="31"/>
      <c r="C559" s="1201"/>
      <c r="D559" s="1247"/>
      <c r="E559" s="159"/>
      <c r="F559" s="133"/>
      <c r="G559" s="501"/>
      <c r="H559" s="549"/>
      <c r="I559" s="758"/>
      <c r="J559" s="501"/>
      <c r="K559" s="567"/>
      <c r="L559" s="758"/>
      <c r="M559" s="501"/>
      <c r="N559" s="567"/>
      <c r="O559" s="758"/>
      <c r="P559" s="501"/>
      <c r="Q559" s="567"/>
      <c r="R559" s="758"/>
      <c r="S559" s="501"/>
      <c r="T559" s="567"/>
      <c r="U559" s="758"/>
      <c r="V559" s="501"/>
      <c r="W559" s="567"/>
      <c r="X559" s="758"/>
      <c r="Y559" s="1"/>
    </row>
    <row r="560" spans="1:25" s="613" customFormat="1" outlineLevel="1" x14ac:dyDescent="0.15">
      <c r="A560" s="1119">
        <v>77511</v>
      </c>
      <c r="B560" s="677" t="s">
        <v>249</v>
      </c>
      <c r="C560" s="855" t="s">
        <v>854</v>
      </c>
      <c r="D560" s="1248">
        <f t="shared" ref="D560" si="595">SUM(H560,K560,N560,Q560,T560,W560)</f>
        <v>0</v>
      </c>
      <c r="E560" s="626">
        <f t="shared" si="575"/>
        <v>0</v>
      </c>
      <c r="F560" s="849">
        <f>E560-D560</f>
        <v>0</v>
      </c>
      <c r="G560" s="1039"/>
      <c r="H560" s="1031"/>
      <c r="I560" s="1044">
        <f>G560-H560</f>
        <v>0</v>
      </c>
      <c r="J560" s="1039"/>
      <c r="K560" s="1031"/>
      <c r="L560" s="1044">
        <f>J560-K560</f>
        <v>0</v>
      </c>
      <c r="M560" s="1039"/>
      <c r="N560" s="1031"/>
      <c r="O560" s="1044">
        <f>M560-N560</f>
        <v>0</v>
      </c>
      <c r="P560" s="1039"/>
      <c r="Q560" s="1031"/>
      <c r="R560" s="1044">
        <f>P560-Q560</f>
        <v>0</v>
      </c>
      <c r="S560" s="1039"/>
      <c r="T560" s="1031"/>
      <c r="U560" s="1044">
        <f>S560-T560</f>
        <v>0</v>
      </c>
      <c r="V560" s="651"/>
      <c r="W560" s="681"/>
      <c r="X560" s="757">
        <f>V560-W560</f>
        <v>0</v>
      </c>
      <c r="Y560" s="612"/>
    </row>
    <row r="561" spans="1:25" ht="5.25" customHeight="1" outlineLevel="1" x14ac:dyDescent="0.15">
      <c r="A561" s="1115"/>
      <c r="B561" s="480"/>
      <c r="C561" s="1225"/>
      <c r="D561" s="1251"/>
      <c r="E561" s="163"/>
      <c r="F561" s="139"/>
      <c r="G561" s="506"/>
      <c r="H561" s="569"/>
      <c r="I561" s="761"/>
      <c r="J561" s="1045"/>
      <c r="K561" s="1046"/>
      <c r="L561" s="1059"/>
      <c r="M561" s="506"/>
      <c r="N561" s="554"/>
      <c r="O561" s="1063"/>
      <c r="P561" s="506"/>
      <c r="Q561" s="554"/>
      <c r="R561" s="761"/>
      <c r="S561" s="506"/>
      <c r="T561" s="569"/>
      <c r="U561" s="761"/>
      <c r="V561" s="506"/>
      <c r="W561" s="569"/>
      <c r="X561" s="761"/>
      <c r="Y561" s="1"/>
    </row>
    <row r="562" spans="1:25" ht="15" customHeight="1" x14ac:dyDescent="0.15">
      <c r="A562" s="1381" t="s">
        <v>449</v>
      </c>
      <c r="B562" s="1382"/>
      <c r="C562" s="1224"/>
      <c r="D562" s="1252">
        <f>SUM(D537,D541,D545,D549,D554,D558)</f>
        <v>0</v>
      </c>
      <c r="E562" s="1070">
        <f t="shared" si="575"/>
        <v>0</v>
      </c>
      <c r="F562" s="479">
        <f>SUM(F537,F541,F545,F549,F554,F558)</f>
        <v>0</v>
      </c>
      <c r="G562" s="521">
        <f t="shared" ref="G562:V562" si="596">SUM(G537,G541,G545,G549,G554,G558)</f>
        <v>0</v>
      </c>
      <c r="H562" s="570">
        <f>SUM(H537,H541,H545,H549,H554,H558)</f>
        <v>0</v>
      </c>
      <c r="I562" s="601">
        <f>G562-H562</f>
        <v>0</v>
      </c>
      <c r="J562" s="521">
        <f t="shared" si="596"/>
        <v>0</v>
      </c>
      <c r="K562" s="570">
        <f>SUM(K537,K541,K545,K549,K554,K558)</f>
        <v>0</v>
      </c>
      <c r="L562" s="601">
        <f>J562-K562</f>
        <v>0</v>
      </c>
      <c r="M562" s="521">
        <f t="shared" si="596"/>
        <v>0</v>
      </c>
      <c r="N562" s="570">
        <f>SUM(N537,N541,N545,N549,N554,N558)</f>
        <v>0</v>
      </c>
      <c r="O562" s="601">
        <f>M562-N562</f>
        <v>0</v>
      </c>
      <c r="P562" s="521">
        <f t="shared" si="596"/>
        <v>0</v>
      </c>
      <c r="Q562" s="570">
        <f>SUM(Q537,Q541,Q545,Q549,Q554,Q558)</f>
        <v>0</v>
      </c>
      <c r="R562" s="601">
        <f>P562-Q562</f>
        <v>0</v>
      </c>
      <c r="S562" s="521">
        <f t="shared" si="596"/>
        <v>0</v>
      </c>
      <c r="T562" s="570">
        <f>SUM(T537,T541,T545,T549,T554,T558)</f>
        <v>0</v>
      </c>
      <c r="U562" s="601">
        <f>S562-T562</f>
        <v>0</v>
      </c>
      <c r="V562" s="521">
        <f t="shared" si="596"/>
        <v>0</v>
      </c>
      <c r="W562" s="570">
        <f>SUM(W537,W541,W545,W549,W554,W558)</f>
        <v>0</v>
      </c>
      <c r="X562" s="601">
        <f>V562-W562</f>
        <v>0</v>
      </c>
      <c r="Y562" s="1"/>
    </row>
    <row r="563" spans="1:25" ht="28" customHeight="1" x14ac:dyDescent="0.15">
      <c r="A563" s="1332" t="s">
        <v>451</v>
      </c>
      <c r="B563" s="1333"/>
      <c r="C563" s="1178"/>
      <c r="D563" s="1253"/>
      <c r="E563" s="141"/>
      <c r="F563" s="142"/>
      <c r="G563" s="488"/>
      <c r="H563" s="556"/>
      <c r="I563" s="595"/>
      <c r="J563" s="488"/>
      <c r="K563" s="556"/>
      <c r="L563" s="595"/>
      <c r="M563" s="488"/>
      <c r="N563" s="556"/>
      <c r="O563" s="595"/>
      <c r="P563" s="488"/>
      <c r="Q563" s="556"/>
      <c r="R563" s="595"/>
      <c r="S563" s="488"/>
      <c r="T563" s="556"/>
      <c r="U563" s="595"/>
      <c r="V563" s="488"/>
      <c r="W563" s="556"/>
      <c r="X563" s="595"/>
      <c r="Y563" s="1"/>
    </row>
    <row r="564" spans="1:25" ht="15" customHeight="1" outlineLevel="1" x14ac:dyDescent="0.15">
      <c r="A564" s="1374" t="s">
        <v>425</v>
      </c>
      <c r="B564" s="1375"/>
      <c r="C564" s="1218"/>
      <c r="D564" s="1243">
        <f>SUM(D566)</f>
        <v>0</v>
      </c>
      <c r="E564" s="463">
        <f t="shared" si="575"/>
        <v>0</v>
      </c>
      <c r="F564" s="132">
        <f>SUM(F566)</f>
        <v>0</v>
      </c>
      <c r="G564" s="519">
        <f t="shared" ref="G564:V564" si="597">SUM(G566)</f>
        <v>0</v>
      </c>
      <c r="H564" s="566">
        <f>SUM(H566)</f>
        <v>0</v>
      </c>
      <c r="I564" s="599">
        <f>G564-H564</f>
        <v>0</v>
      </c>
      <c r="J564" s="519">
        <f t="shared" si="597"/>
        <v>0</v>
      </c>
      <c r="K564" s="566">
        <f>SUM(K566)</f>
        <v>0</v>
      </c>
      <c r="L564" s="599">
        <f>J564-K564</f>
        <v>0</v>
      </c>
      <c r="M564" s="519">
        <f t="shared" si="597"/>
        <v>0</v>
      </c>
      <c r="N564" s="566">
        <f>SUM(N566)</f>
        <v>0</v>
      </c>
      <c r="O564" s="599">
        <f>M564-N564</f>
        <v>0</v>
      </c>
      <c r="P564" s="519">
        <f t="shared" si="597"/>
        <v>0</v>
      </c>
      <c r="Q564" s="566">
        <f>SUM(Q566)</f>
        <v>0</v>
      </c>
      <c r="R564" s="599">
        <f>P564-Q564</f>
        <v>0</v>
      </c>
      <c r="S564" s="519">
        <f t="shared" si="597"/>
        <v>0</v>
      </c>
      <c r="T564" s="566">
        <f>SUM(T566)</f>
        <v>0</v>
      </c>
      <c r="U564" s="599">
        <f>S564-T564</f>
        <v>0</v>
      </c>
      <c r="V564" s="519">
        <f t="shared" si="597"/>
        <v>0</v>
      </c>
      <c r="W564" s="566">
        <f>SUM(W566)</f>
        <v>0</v>
      </c>
      <c r="X564" s="599">
        <f>V564-W564</f>
        <v>0</v>
      </c>
      <c r="Y564" s="1"/>
    </row>
    <row r="565" spans="1:25" ht="5.25" customHeight="1" outlineLevel="1" x14ac:dyDescent="0.15">
      <c r="A565" s="1101"/>
      <c r="B565" s="31"/>
      <c r="C565" s="1201"/>
      <c r="D565" s="1247"/>
      <c r="E565" s="159"/>
      <c r="F565" s="133"/>
      <c r="G565" s="501"/>
      <c r="H565" s="567"/>
      <c r="I565" s="758"/>
      <c r="J565" s="501"/>
      <c r="K565" s="567"/>
      <c r="L565" s="758"/>
      <c r="M565" s="501"/>
      <c r="N565" s="567"/>
      <c r="O565" s="758"/>
      <c r="P565" s="501"/>
      <c r="Q565" s="567"/>
      <c r="R565" s="758"/>
      <c r="S565" s="501"/>
      <c r="T565" s="567"/>
      <c r="U565" s="758"/>
      <c r="V565" s="501"/>
      <c r="W565" s="567"/>
      <c r="X565" s="758"/>
      <c r="Y565" s="1"/>
    </row>
    <row r="566" spans="1:25" s="613" customFormat="1" outlineLevel="1" x14ac:dyDescent="0.15">
      <c r="A566" s="1114"/>
      <c r="B566" s="684"/>
      <c r="C566" s="855" t="s">
        <v>855</v>
      </c>
      <c r="D566" s="1248">
        <f t="shared" ref="D566" si="598">SUM(H566,K566,N566,Q566,T566,W566)</f>
        <v>0</v>
      </c>
      <c r="E566" s="648">
        <f t="shared" si="575"/>
        <v>0</v>
      </c>
      <c r="F566" s="683">
        <f>E566-D566</f>
        <v>0</v>
      </c>
      <c r="G566" s="651"/>
      <c r="H566" s="681">
        <v>0</v>
      </c>
      <c r="I566" s="757">
        <f>G566-H566</f>
        <v>0</v>
      </c>
      <c r="J566" s="1039"/>
      <c r="K566" s="1031"/>
      <c r="L566" s="1044">
        <f>J566-K566</f>
        <v>0</v>
      </c>
      <c r="M566" s="1039"/>
      <c r="N566" s="1031"/>
      <c r="O566" s="1044">
        <f>M566-N566</f>
        <v>0</v>
      </c>
      <c r="P566" s="1039"/>
      <c r="Q566" s="1031"/>
      <c r="R566" s="1044">
        <f>P566-Q566</f>
        <v>0</v>
      </c>
      <c r="S566" s="651"/>
      <c r="T566" s="681"/>
      <c r="U566" s="757">
        <f>S566-T566</f>
        <v>0</v>
      </c>
      <c r="V566" s="651"/>
      <c r="W566" s="681"/>
      <c r="X566" s="757">
        <f>V566-W566</f>
        <v>0</v>
      </c>
      <c r="Y566" s="612"/>
    </row>
    <row r="567" spans="1:25" ht="5.25" customHeight="1" outlineLevel="1" x14ac:dyDescent="0.15">
      <c r="A567" s="1101"/>
      <c r="B567" s="31"/>
      <c r="C567" s="1201"/>
      <c r="D567" s="1247"/>
      <c r="E567" s="159"/>
      <c r="F567" s="133"/>
      <c r="G567" s="501"/>
      <c r="H567" s="567"/>
      <c r="I567" s="758"/>
      <c r="J567" s="501"/>
      <c r="K567" s="567"/>
      <c r="L567" s="758"/>
      <c r="M567" s="501"/>
      <c r="N567" s="567"/>
      <c r="O567" s="758"/>
      <c r="P567" s="501"/>
      <c r="Q567" s="567"/>
      <c r="R567" s="758"/>
      <c r="S567" s="501"/>
      <c r="T567" s="567"/>
      <c r="U567" s="758"/>
      <c r="V567" s="501"/>
      <c r="W567" s="567"/>
      <c r="X567" s="758"/>
      <c r="Y567" s="1"/>
    </row>
    <row r="568" spans="1:25" ht="15" customHeight="1" outlineLevel="1" x14ac:dyDescent="0.15">
      <c r="A568" s="1376" t="s">
        <v>48</v>
      </c>
      <c r="B568" s="1377"/>
      <c r="C568" s="1218"/>
      <c r="D568" s="1243">
        <f>SUM(D570)</f>
        <v>30000</v>
      </c>
      <c r="E568" s="135">
        <f t="shared" si="575"/>
        <v>0</v>
      </c>
      <c r="F568" s="132">
        <f>SUM(F570)</f>
        <v>-30000</v>
      </c>
      <c r="G568" s="520">
        <f t="shared" ref="G568:V568" si="599">SUM(G570)</f>
        <v>0</v>
      </c>
      <c r="H568" s="566">
        <f>SUM(H570)</f>
        <v>30000</v>
      </c>
      <c r="I568" s="600">
        <f>G568-H568</f>
        <v>-30000</v>
      </c>
      <c r="J568" s="520">
        <f t="shared" si="599"/>
        <v>0</v>
      </c>
      <c r="K568" s="566">
        <f>SUM(K570)</f>
        <v>0</v>
      </c>
      <c r="L568" s="600">
        <f>J568-K568</f>
        <v>0</v>
      </c>
      <c r="M568" s="520">
        <f t="shared" si="599"/>
        <v>0</v>
      </c>
      <c r="N568" s="566">
        <f>SUM(N570)</f>
        <v>0</v>
      </c>
      <c r="O568" s="600">
        <f>M568-N568</f>
        <v>0</v>
      </c>
      <c r="P568" s="520">
        <f t="shared" si="599"/>
        <v>0</v>
      </c>
      <c r="Q568" s="566">
        <f>SUM(Q570)</f>
        <v>0</v>
      </c>
      <c r="R568" s="600">
        <f>P568-Q568</f>
        <v>0</v>
      </c>
      <c r="S568" s="520">
        <f t="shared" si="599"/>
        <v>0</v>
      </c>
      <c r="T568" s="566">
        <f>SUM(T570)</f>
        <v>0</v>
      </c>
      <c r="U568" s="600">
        <f>S568-T568</f>
        <v>0</v>
      </c>
      <c r="V568" s="520">
        <f t="shared" si="599"/>
        <v>0</v>
      </c>
      <c r="W568" s="566">
        <f>SUM(W570)</f>
        <v>0</v>
      </c>
      <c r="X568" s="600">
        <f>V568-W568</f>
        <v>0</v>
      </c>
      <c r="Y568" s="1"/>
    </row>
    <row r="569" spans="1:25" ht="5.25" customHeight="1" outlineLevel="1" x14ac:dyDescent="0.15">
      <c r="A569" s="1101"/>
      <c r="B569" s="31"/>
      <c r="C569" s="1201"/>
      <c r="D569" s="1247"/>
      <c r="E569" s="159"/>
      <c r="F569" s="133"/>
      <c r="G569" s="501"/>
      <c r="H569" s="567"/>
      <c r="I569" s="758"/>
      <c r="J569" s="501"/>
      <c r="K569" s="567"/>
      <c r="L569" s="758"/>
      <c r="M569" s="501"/>
      <c r="N569" s="567"/>
      <c r="O569" s="758"/>
      <c r="P569" s="501"/>
      <c r="Q569" s="567"/>
      <c r="R569" s="758"/>
      <c r="S569" s="501"/>
      <c r="T569" s="567"/>
      <c r="U569" s="758"/>
      <c r="V569" s="501"/>
      <c r="W569" s="567"/>
      <c r="X569" s="758"/>
      <c r="Y569" s="1"/>
    </row>
    <row r="570" spans="1:25" s="613" customFormat="1" outlineLevel="1" x14ac:dyDescent="0.15">
      <c r="A570" s="1120">
        <v>7857</v>
      </c>
      <c r="B570" s="677" t="s">
        <v>712</v>
      </c>
      <c r="C570" s="855" t="s">
        <v>855</v>
      </c>
      <c r="D570" s="1248">
        <f t="shared" ref="D570" si="600">SUM(H570,K570,N570,Q570,T570,W570)</f>
        <v>30000</v>
      </c>
      <c r="E570" s="648">
        <f t="shared" si="575"/>
        <v>0</v>
      </c>
      <c r="F570" s="849">
        <f>E570-D570</f>
        <v>-30000</v>
      </c>
      <c r="G570" s="651"/>
      <c r="H570" s="681">
        <v>30000</v>
      </c>
      <c r="I570" s="757">
        <f>G570-H570</f>
        <v>-30000</v>
      </c>
      <c r="J570" s="1039"/>
      <c r="K570" s="1031"/>
      <c r="L570" s="1044">
        <f>J570-K570</f>
        <v>0</v>
      </c>
      <c r="M570" s="1039"/>
      <c r="N570" s="1031"/>
      <c r="O570" s="1044">
        <f>M570-N570</f>
        <v>0</v>
      </c>
      <c r="P570" s="1039"/>
      <c r="Q570" s="1031"/>
      <c r="R570" s="1044">
        <f>P570-Q570</f>
        <v>0</v>
      </c>
      <c r="S570" s="1039"/>
      <c r="T570" s="1031"/>
      <c r="U570" s="1044">
        <f>S570-T570</f>
        <v>0</v>
      </c>
      <c r="V570" s="1039"/>
      <c r="W570" s="1031"/>
      <c r="X570" s="1044">
        <f>V570-W570</f>
        <v>0</v>
      </c>
      <c r="Y570" s="612"/>
    </row>
    <row r="571" spans="1:25" ht="5.25" customHeight="1" outlineLevel="1" x14ac:dyDescent="0.15">
      <c r="A571" s="1101"/>
      <c r="B571" s="31"/>
      <c r="C571" s="1201"/>
      <c r="D571" s="1247"/>
      <c r="E571" s="159"/>
      <c r="F571" s="133"/>
      <c r="G571" s="501"/>
      <c r="H571" s="567"/>
      <c r="I571" s="758"/>
      <c r="J571" s="501"/>
      <c r="K571" s="567"/>
      <c r="L571" s="758"/>
      <c r="M571" s="501"/>
      <c r="N571" s="567"/>
      <c r="O571" s="758"/>
      <c r="P571" s="501"/>
      <c r="Q571" s="567"/>
      <c r="R571" s="758"/>
      <c r="S571" s="501"/>
      <c r="T571" s="567"/>
      <c r="U571" s="758"/>
      <c r="V571" s="501"/>
      <c r="W571" s="567"/>
      <c r="X571" s="758"/>
      <c r="Y571" s="1"/>
    </row>
    <row r="572" spans="1:25" ht="15" customHeight="1" outlineLevel="1" x14ac:dyDescent="0.15">
      <c r="A572" s="1376" t="s">
        <v>50</v>
      </c>
      <c r="B572" s="1377"/>
      <c r="C572" s="1218"/>
      <c r="D572" s="1243">
        <f>SUM(D574)</f>
        <v>0</v>
      </c>
      <c r="E572" s="464">
        <f t="shared" si="575"/>
        <v>0</v>
      </c>
      <c r="F572" s="132">
        <f>SUM(F574)</f>
        <v>0</v>
      </c>
      <c r="G572" s="520">
        <f t="shared" ref="G572:V572" si="601">SUM(G574)</f>
        <v>0</v>
      </c>
      <c r="H572" s="566">
        <f>SUM(H574)</f>
        <v>0</v>
      </c>
      <c r="I572" s="600">
        <f>G572-H572</f>
        <v>0</v>
      </c>
      <c r="J572" s="520">
        <f t="shared" si="601"/>
        <v>0</v>
      </c>
      <c r="K572" s="566">
        <f>SUM(K574)</f>
        <v>0</v>
      </c>
      <c r="L572" s="600">
        <f>J572-K572</f>
        <v>0</v>
      </c>
      <c r="M572" s="520">
        <f t="shared" si="601"/>
        <v>0</v>
      </c>
      <c r="N572" s="566">
        <f>SUM(N574)</f>
        <v>0</v>
      </c>
      <c r="O572" s="600">
        <f>M572-N572</f>
        <v>0</v>
      </c>
      <c r="P572" s="520">
        <f t="shared" si="601"/>
        <v>0</v>
      </c>
      <c r="Q572" s="566">
        <f>SUM(Q574)</f>
        <v>0</v>
      </c>
      <c r="R572" s="600">
        <f>P572-Q572</f>
        <v>0</v>
      </c>
      <c r="S572" s="520">
        <f t="shared" si="601"/>
        <v>0</v>
      </c>
      <c r="T572" s="566">
        <f>SUM(T574)</f>
        <v>0</v>
      </c>
      <c r="U572" s="600">
        <f>S572-T572</f>
        <v>0</v>
      </c>
      <c r="V572" s="520">
        <f t="shared" si="601"/>
        <v>0</v>
      </c>
      <c r="W572" s="566">
        <f>SUM(W574)</f>
        <v>0</v>
      </c>
      <c r="X572" s="600">
        <f>V572-W572</f>
        <v>0</v>
      </c>
      <c r="Y572" s="1"/>
    </row>
    <row r="573" spans="1:25" ht="5.25" customHeight="1" outlineLevel="1" x14ac:dyDescent="0.15">
      <c r="A573" s="1101"/>
      <c r="B573" s="31"/>
      <c r="C573" s="1201"/>
      <c r="D573" s="1247"/>
      <c r="E573" s="159"/>
      <c r="F573" s="133"/>
      <c r="G573" s="501"/>
      <c r="H573" s="567"/>
      <c r="I573" s="758"/>
      <c r="J573" s="501"/>
      <c r="K573" s="567"/>
      <c r="L573" s="758"/>
      <c r="M573" s="501"/>
      <c r="N573" s="567"/>
      <c r="O573" s="758"/>
      <c r="P573" s="501"/>
      <c r="Q573" s="567"/>
      <c r="R573" s="758"/>
      <c r="S573" s="501"/>
      <c r="T573" s="567"/>
      <c r="U573" s="758"/>
      <c r="V573" s="501"/>
      <c r="W573" s="567"/>
      <c r="X573" s="758"/>
      <c r="Y573" s="1"/>
    </row>
    <row r="574" spans="1:25" s="613" customFormat="1" outlineLevel="1" x14ac:dyDescent="0.15">
      <c r="A574" s="1120">
        <v>7856</v>
      </c>
      <c r="B574" s="677" t="s">
        <v>250</v>
      </c>
      <c r="C574" s="855" t="s">
        <v>855</v>
      </c>
      <c r="D574" s="1248">
        <f t="shared" ref="D574" si="602">SUM(H574,K574,N574,Q574,T574,W574)</f>
        <v>0</v>
      </c>
      <c r="E574" s="648">
        <f t="shared" si="575"/>
        <v>0</v>
      </c>
      <c r="F574" s="683">
        <f>E574-D574</f>
        <v>0</v>
      </c>
      <c r="G574" s="651"/>
      <c r="H574" s="681"/>
      <c r="I574" s="757">
        <f>G574-H574</f>
        <v>0</v>
      </c>
      <c r="J574" s="1039"/>
      <c r="K574" s="1031"/>
      <c r="L574" s="1044">
        <f>J574-K574</f>
        <v>0</v>
      </c>
      <c r="M574" s="1039"/>
      <c r="N574" s="1031"/>
      <c r="O574" s="1044">
        <f>M574-N574</f>
        <v>0</v>
      </c>
      <c r="P574" s="1039"/>
      <c r="Q574" s="1031"/>
      <c r="R574" s="1044">
        <f>P574-Q574</f>
        <v>0</v>
      </c>
      <c r="S574" s="1039"/>
      <c r="T574" s="1031"/>
      <c r="U574" s="1044">
        <f>S574-T574</f>
        <v>0</v>
      </c>
      <c r="V574" s="1039"/>
      <c r="W574" s="1031"/>
      <c r="X574" s="1044">
        <f>V574-W574</f>
        <v>0</v>
      </c>
      <c r="Y574" s="612"/>
    </row>
    <row r="575" spans="1:25" ht="5.25" customHeight="1" outlineLevel="1" x14ac:dyDescent="0.15">
      <c r="A575" s="1101"/>
      <c r="B575" s="31"/>
      <c r="C575" s="1201"/>
      <c r="D575" s="1247"/>
      <c r="E575" s="159"/>
      <c r="F575" s="133"/>
      <c r="G575" s="501"/>
      <c r="H575" s="567"/>
      <c r="I575" s="758"/>
      <c r="J575" s="501"/>
      <c r="K575" s="567"/>
      <c r="L575" s="758"/>
      <c r="M575" s="501"/>
      <c r="N575" s="567"/>
      <c r="O575" s="758"/>
      <c r="P575" s="501"/>
      <c r="Q575" s="567"/>
      <c r="R575" s="758"/>
      <c r="S575" s="501"/>
      <c r="T575" s="567"/>
      <c r="U575" s="758"/>
      <c r="V575" s="501"/>
      <c r="W575" s="567"/>
      <c r="X575" s="758"/>
      <c r="Y575" s="1"/>
    </row>
    <row r="576" spans="1:25" ht="15" customHeight="1" outlineLevel="1" x14ac:dyDescent="0.15">
      <c r="A576" s="1376" t="s">
        <v>71</v>
      </c>
      <c r="B576" s="1377"/>
      <c r="C576" s="1218"/>
      <c r="D576" s="1243">
        <f>SUM(D578)</f>
        <v>0</v>
      </c>
      <c r="E576" s="464">
        <f t="shared" si="575"/>
        <v>0</v>
      </c>
      <c r="F576" s="132">
        <f>SUM(F578)</f>
        <v>0</v>
      </c>
      <c r="G576" s="520">
        <f t="shared" ref="G576:V576" si="603">SUM(G578)</f>
        <v>0</v>
      </c>
      <c r="H576" s="566">
        <f>SUM(H578)</f>
        <v>0</v>
      </c>
      <c r="I576" s="600">
        <f>G576-H576</f>
        <v>0</v>
      </c>
      <c r="J576" s="520">
        <f t="shared" si="603"/>
        <v>0</v>
      </c>
      <c r="K576" s="566">
        <f>SUM(K578)</f>
        <v>0</v>
      </c>
      <c r="L576" s="600">
        <f>J576-K576</f>
        <v>0</v>
      </c>
      <c r="M576" s="520">
        <f t="shared" si="603"/>
        <v>0</v>
      </c>
      <c r="N576" s="566">
        <f>SUM(N578)</f>
        <v>0</v>
      </c>
      <c r="O576" s="600">
        <f>M576-N576</f>
        <v>0</v>
      </c>
      <c r="P576" s="520">
        <f t="shared" si="603"/>
        <v>0</v>
      </c>
      <c r="Q576" s="566">
        <f>SUM(Q578)</f>
        <v>0</v>
      </c>
      <c r="R576" s="600">
        <f>P576-Q576</f>
        <v>0</v>
      </c>
      <c r="S576" s="520">
        <f t="shared" si="603"/>
        <v>0</v>
      </c>
      <c r="T576" s="566">
        <f>SUM(T578)</f>
        <v>0</v>
      </c>
      <c r="U576" s="600">
        <f>S576-T576</f>
        <v>0</v>
      </c>
      <c r="V576" s="520">
        <f t="shared" si="603"/>
        <v>0</v>
      </c>
      <c r="W576" s="566">
        <f>SUM(W578)</f>
        <v>0</v>
      </c>
      <c r="X576" s="600">
        <f>V576-W576</f>
        <v>0</v>
      </c>
      <c r="Y576" s="1"/>
    </row>
    <row r="577" spans="1:25" ht="5.25" customHeight="1" outlineLevel="1" x14ac:dyDescent="0.15">
      <c r="A577" s="1101"/>
      <c r="B577" s="31"/>
      <c r="C577" s="1201"/>
      <c r="D577" s="1247"/>
      <c r="E577" s="159"/>
      <c r="F577" s="133"/>
      <c r="G577" s="501"/>
      <c r="H577" s="567"/>
      <c r="I577" s="758"/>
      <c r="J577" s="501"/>
      <c r="K577" s="567"/>
      <c r="L577" s="758"/>
      <c r="M577" s="501"/>
      <c r="N577" s="567"/>
      <c r="O577" s="758"/>
      <c r="P577" s="501"/>
      <c r="Q577" s="567"/>
      <c r="R577" s="758"/>
      <c r="S577" s="501"/>
      <c r="T577" s="567"/>
      <c r="U577" s="758"/>
      <c r="V577" s="501"/>
      <c r="W577" s="567"/>
      <c r="X577" s="758"/>
      <c r="Y577" s="1"/>
    </row>
    <row r="578" spans="1:25" s="613" customFormat="1" outlineLevel="1" x14ac:dyDescent="0.15">
      <c r="A578" s="1114"/>
      <c r="B578" s="684"/>
      <c r="C578" s="855" t="s">
        <v>855</v>
      </c>
      <c r="D578" s="1248">
        <f t="shared" ref="D578" si="604">SUM(H578,K578,N578,Q578,T578,W578)</f>
        <v>0</v>
      </c>
      <c r="E578" s="648">
        <f t="shared" si="575"/>
        <v>0</v>
      </c>
      <c r="F578" s="683">
        <f>E578-D578</f>
        <v>0</v>
      </c>
      <c r="G578" s="1054"/>
      <c r="H578" s="1029"/>
      <c r="I578" s="757">
        <f>G578-H578</f>
        <v>0</v>
      </c>
      <c r="J578" s="651"/>
      <c r="K578" s="681"/>
      <c r="L578" s="757">
        <f>J578-K578</f>
        <v>0</v>
      </c>
      <c r="M578" s="1039"/>
      <c r="N578" s="1031"/>
      <c r="O578" s="1044">
        <f>M578-N578</f>
        <v>0</v>
      </c>
      <c r="P578" s="1039"/>
      <c r="Q578" s="1031"/>
      <c r="R578" s="1044">
        <f>P578-Q578</f>
        <v>0</v>
      </c>
      <c r="S578" s="1039"/>
      <c r="T578" s="1031"/>
      <c r="U578" s="1044">
        <f>S578-T578</f>
        <v>0</v>
      </c>
      <c r="V578" s="1039"/>
      <c r="W578" s="1031"/>
      <c r="X578" s="1044">
        <f>V578-W578</f>
        <v>0</v>
      </c>
      <c r="Y578" s="612"/>
    </row>
    <row r="579" spans="1:25" ht="5.25" customHeight="1" outlineLevel="1" x14ac:dyDescent="0.15">
      <c r="A579" s="1101"/>
      <c r="B579" s="31"/>
      <c r="C579" s="1201"/>
      <c r="D579" s="1247"/>
      <c r="E579" s="159"/>
      <c r="F579" s="133"/>
      <c r="G579" s="501"/>
      <c r="H579" s="567"/>
      <c r="I579" s="758"/>
      <c r="J579" s="501"/>
      <c r="K579" s="567"/>
      <c r="L579" s="758"/>
      <c r="M579" s="501"/>
      <c r="N579" s="567"/>
      <c r="O579" s="758"/>
      <c r="P579" s="501"/>
      <c r="Q579" s="567"/>
      <c r="R579" s="758"/>
      <c r="S579" s="501"/>
      <c r="T579" s="567"/>
      <c r="U579" s="758"/>
      <c r="V579" s="501"/>
      <c r="W579" s="567"/>
      <c r="X579" s="758"/>
      <c r="Y579" s="1"/>
    </row>
    <row r="580" spans="1:25" ht="15" customHeight="1" outlineLevel="1" x14ac:dyDescent="0.15">
      <c r="A580" s="1376" t="s">
        <v>72</v>
      </c>
      <c r="B580" s="1377"/>
      <c r="C580" s="1218"/>
      <c r="D580" s="1243">
        <f>SUM(D582)</f>
        <v>0</v>
      </c>
      <c r="E580" s="464">
        <f t="shared" si="575"/>
        <v>0</v>
      </c>
      <c r="F580" s="132">
        <f>SUM(F582)</f>
        <v>0</v>
      </c>
      <c r="G580" s="520">
        <f t="shared" ref="G580:V580" si="605">SUM(G582)</f>
        <v>0</v>
      </c>
      <c r="H580" s="566">
        <f>SUM(H582)</f>
        <v>0</v>
      </c>
      <c r="I580" s="600">
        <f>G580-H580</f>
        <v>0</v>
      </c>
      <c r="J580" s="520">
        <f t="shared" si="605"/>
        <v>0</v>
      </c>
      <c r="K580" s="566">
        <f>SUM(K582)</f>
        <v>0</v>
      </c>
      <c r="L580" s="600">
        <f>J580-K580</f>
        <v>0</v>
      </c>
      <c r="M580" s="520">
        <f t="shared" si="605"/>
        <v>0</v>
      </c>
      <c r="N580" s="566">
        <f>SUM(N582)</f>
        <v>0</v>
      </c>
      <c r="O580" s="600">
        <f>M580-N580</f>
        <v>0</v>
      </c>
      <c r="P580" s="520">
        <f t="shared" si="605"/>
        <v>0</v>
      </c>
      <c r="Q580" s="566">
        <f>SUM(Q582)</f>
        <v>0</v>
      </c>
      <c r="R580" s="600">
        <f>P580-Q580</f>
        <v>0</v>
      </c>
      <c r="S580" s="520">
        <f t="shared" si="605"/>
        <v>0</v>
      </c>
      <c r="T580" s="566">
        <f>SUM(T582)</f>
        <v>0</v>
      </c>
      <c r="U580" s="600">
        <f>S580-T580</f>
        <v>0</v>
      </c>
      <c r="V580" s="520">
        <f t="shared" si="605"/>
        <v>0</v>
      </c>
      <c r="W580" s="566">
        <f>SUM(W582)</f>
        <v>0</v>
      </c>
      <c r="X580" s="600">
        <f>V580-W580</f>
        <v>0</v>
      </c>
      <c r="Y580" s="1"/>
    </row>
    <row r="581" spans="1:25" ht="5.25" customHeight="1" outlineLevel="1" x14ac:dyDescent="0.15">
      <c r="A581" s="1101"/>
      <c r="B581" s="31"/>
      <c r="C581" s="1201"/>
      <c r="D581" s="1247"/>
      <c r="E581" s="159"/>
      <c r="F581" s="133"/>
      <c r="G581" s="501"/>
      <c r="H581" s="567"/>
      <c r="I581" s="758"/>
      <c r="J581" s="501"/>
      <c r="K581" s="567"/>
      <c r="L581" s="758"/>
      <c r="M581" s="501"/>
      <c r="N581" s="567"/>
      <c r="O581" s="758"/>
      <c r="P581" s="501"/>
      <c r="Q581" s="567"/>
      <c r="R581" s="758"/>
      <c r="S581" s="501"/>
      <c r="T581" s="567"/>
      <c r="U581" s="758"/>
      <c r="V581" s="501"/>
      <c r="W581" s="567"/>
      <c r="X581" s="758"/>
      <c r="Y581" s="1"/>
    </row>
    <row r="582" spans="1:25" s="613" customFormat="1" outlineLevel="1" x14ac:dyDescent="0.15">
      <c r="A582" s="1114"/>
      <c r="B582" s="684"/>
      <c r="C582" s="855" t="s">
        <v>855</v>
      </c>
      <c r="D582" s="1248">
        <f t="shared" ref="D582" si="606">SUM(H582,K582,N582,Q582,T582,W582)</f>
        <v>0</v>
      </c>
      <c r="E582" s="648">
        <f t="shared" si="575"/>
        <v>0</v>
      </c>
      <c r="F582" s="683">
        <f>E582-D582</f>
        <v>0</v>
      </c>
      <c r="G582" s="1054"/>
      <c r="H582" s="1029"/>
      <c r="I582" s="757">
        <f>G582-H582</f>
        <v>0</v>
      </c>
      <c r="J582" s="1039"/>
      <c r="K582" s="1031"/>
      <c r="L582" s="1044">
        <f>J582-K582</f>
        <v>0</v>
      </c>
      <c r="M582" s="651"/>
      <c r="N582" s="681"/>
      <c r="O582" s="757">
        <f>M582-N582</f>
        <v>0</v>
      </c>
      <c r="P582" s="1039"/>
      <c r="Q582" s="1031"/>
      <c r="R582" s="1044">
        <f>P582-Q582</f>
        <v>0</v>
      </c>
      <c r="S582" s="1039"/>
      <c r="T582" s="1031"/>
      <c r="U582" s="1044">
        <f>S582-T582</f>
        <v>0</v>
      </c>
      <c r="V582" s="1039"/>
      <c r="W582" s="1031"/>
      <c r="X582" s="1044">
        <f>V582-W582</f>
        <v>0</v>
      </c>
      <c r="Y582" s="612"/>
    </row>
    <row r="583" spans="1:25" ht="5.25" customHeight="1" outlineLevel="1" x14ac:dyDescent="0.15">
      <c r="A583" s="1101"/>
      <c r="B583" s="31"/>
      <c r="C583" s="1201"/>
      <c r="D583" s="1247"/>
      <c r="E583" s="159"/>
      <c r="F583" s="133"/>
      <c r="G583" s="501"/>
      <c r="H583" s="567"/>
      <c r="I583" s="758"/>
      <c r="J583" s="501"/>
      <c r="K583" s="567"/>
      <c r="L583" s="758"/>
      <c r="M583" s="501"/>
      <c r="N583" s="567"/>
      <c r="O583" s="758"/>
      <c r="P583" s="501"/>
      <c r="Q583" s="567"/>
      <c r="R583" s="758"/>
      <c r="S583" s="501"/>
      <c r="T583" s="567"/>
      <c r="U583" s="758"/>
      <c r="V583" s="501"/>
      <c r="W583" s="567"/>
      <c r="X583" s="758"/>
      <c r="Y583" s="1"/>
    </row>
    <row r="584" spans="1:25" ht="15" customHeight="1" outlineLevel="1" x14ac:dyDescent="0.15">
      <c r="A584" s="1376" t="s">
        <v>453</v>
      </c>
      <c r="B584" s="1377"/>
      <c r="C584" s="1218"/>
      <c r="D584" s="1243">
        <f>SUM(D586)</f>
        <v>0</v>
      </c>
      <c r="E584" s="464">
        <f t="shared" si="575"/>
        <v>0</v>
      </c>
      <c r="F584" s="132">
        <f>SUM(F586)</f>
        <v>0</v>
      </c>
      <c r="G584" s="520">
        <f t="shared" ref="G584:V584" si="607">SUM(G586)</f>
        <v>0</v>
      </c>
      <c r="H584" s="566">
        <f>SUM(H586)</f>
        <v>0</v>
      </c>
      <c r="I584" s="600">
        <f>G584-H584</f>
        <v>0</v>
      </c>
      <c r="J584" s="520">
        <f t="shared" si="607"/>
        <v>0</v>
      </c>
      <c r="K584" s="566">
        <f>SUM(K586)</f>
        <v>0</v>
      </c>
      <c r="L584" s="600">
        <f>J584-K584</f>
        <v>0</v>
      </c>
      <c r="M584" s="520">
        <f t="shared" si="607"/>
        <v>0</v>
      </c>
      <c r="N584" s="566">
        <f>SUM(N586)</f>
        <v>0</v>
      </c>
      <c r="O584" s="600">
        <f>M584-N584</f>
        <v>0</v>
      </c>
      <c r="P584" s="520">
        <f t="shared" si="607"/>
        <v>0</v>
      </c>
      <c r="Q584" s="566">
        <f>SUM(Q586)</f>
        <v>0</v>
      </c>
      <c r="R584" s="600">
        <f>P584-Q584</f>
        <v>0</v>
      </c>
      <c r="S584" s="520">
        <f t="shared" si="607"/>
        <v>0</v>
      </c>
      <c r="T584" s="566">
        <f>SUM(T586)</f>
        <v>0</v>
      </c>
      <c r="U584" s="600">
        <f>S584-T584</f>
        <v>0</v>
      </c>
      <c r="V584" s="520">
        <f t="shared" si="607"/>
        <v>0</v>
      </c>
      <c r="W584" s="566">
        <f>SUM(W586)</f>
        <v>0</v>
      </c>
      <c r="X584" s="600">
        <f>V584-W584</f>
        <v>0</v>
      </c>
      <c r="Y584" s="1"/>
    </row>
    <row r="585" spans="1:25" ht="5.25" customHeight="1" outlineLevel="1" x14ac:dyDescent="0.15">
      <c r="A585" s="1101"/>
      <c r="B585" s="31"/>
      <c r="C585" s="1201"/>
      <c r="D585" s="1247"/>
      <c r="E585" s="159"/>
      <c r="F585" s="133"/>
      <c r="G585" s="501"/>
      <c r="H585" s="567"/>
      <c r="I585" s="758"/>
      <c r="J585" s="501"/>
      <c r="K585" s="567"/>
      <c r="L585" s="758"/>
      <c r="M585" s="501"/>
      <c r="N585" s="567"/>
      <c r="O585" s="758"/>
      <c r="P585" s="501"/>
      <c r="Q585" s="567"/>
      <c r="R585" s="758"/>
      <c r="S585" s="501"/>
      <c r="T585" s="567"/>
      <c r="U585" s="758"/>
      <c r="V585" s="501"/>
      <c r="W585" s="567"/>
      <c r="X585" s="758"/>
      <c r="Y585" s="1"/>
    </row>
    <row r="586" spans="1:25" s="613" customFormat="1" outlineLevel="1" x14ac:dyDescent="0.15">
      <c r="A586" s="1114"/>
      <c r="B586" s="684"/>
      <c r="C586" s="855" t="s">
        <v>855</v>
      </c>
      <c r="D586" s="1248">
        <f t="shared" ref="D586" si="608">SUM(H586,K586,N586,Q586,T586,W586)</f>
        <v>0</v>
      </c>
      <c r="E586" s="648">
        <f t="shared" si="575"/>
        <v>0</v>
      </c>
      <c r="F586" s="683">
        <f>E586-D586</f>
        <v>0</v>
      </c>
      <c r="G586" s="1054"/>
      <c r="H586" s="1029"/>
      <c r="I586" s="757">
        <f>G586-H586</f>
        <v>0</v>
      </c>
      <c r="J586" s="1039"/>
      <c r="K586" s="1031"/>
      <c r="L586" s="1044">
        <f>J586-K586</f>
        <v>0</v>
      </c>
      <c r="M586" s="1039"/>
      <c r="N586" s="1031"/>
      <c r="O586" s="1044">
        <f>M586-N586</f>
        <v>0</v>
      </c>
      <c r="P586" s="651"/>
      <c r="Q586" s="681"/>
      <c r="R586" s="757">
        <f>P586-Q586</f>
        <v>0</v>
      </c>
      <c r="S586" s="1039"/>
      <c r="T586" s="1031"/>
      <c r="U586" s="1044">
        <f>S586-T586</f>
        <v>0</v>
      </c>
      <c r="V586" s="1039"/>
      <c r="W586" s="1031"/>
      <c r="X586" s="1044">
        <f>V586-W586</f>
        <v>0</v>
      </c>
      <c r="Y586" s="612"/>
    </row>
    <row r="587" spans="1:25" ht="5.25" customHeight="1" outlineLevel="1" x14ac:dyDescent="0.15">
      <c r="A587" s="1101"/>
      <c r="B587" s="31"/>
      <c r="C587" s="1201"/>
      <c r="D587" s="1247"/>
      <c r="E587" s="159"/>
      <c r="F587" s="133"/>
      <c r="G587" s="501"/>
      <c r="H587" s="567"/>
      <c r="I587" s="758"/>
      <c r="J587" s="501"/>
      <c r="K587" s="567"/>
      <c r="L587" s="758"/>
      <c r="M587" s="501"/>
      <c r="N587" s="567"/>
      <c r="O587" s="758"/>
      <c r="P587" s="501"/>
      <c r="Q587" s="567"/>
      <c r="R587" s="758"/>
      <c r="S587" s="501"/>
      <c r="T587" s="567"/>
      <c r="U587" s="758"/>
      <c r="V587" s="501"/>
      <c r="W587" s="567"/>
      <c r="X587" s="758"/>
      <c r="Y587" s="1"/>
    </row>
    <row r="588" spans="1:25" ht="15" customHeight="1" outlineLevel="1" x14ac:dyDescent="0.15">
      <c r="A588" s="1376" t="s">
        <v>454</v>
      </c>
      <c r="B588" s="1377"/>
      <c r="C588" s="1218"/>
      <c r="D588" s="1243">
        <f>SUM(D590)</f>
        <v>10000</v>
      </c>
      <c r="E588" s="464">
        <f t="shared" si="575"/>
        <v>0</v>
      </c>
      <c r="F588" s="132">
        <f>SUM(F590)</f>
        <v>-10000</v>
      </c>
      <c r="G588" s="520">
        <f t="shared" ref="G588:V588" si="609">SUM(G590)</f>
        <v>0</v>
      </c>
      <c r="H588" s="566">
        <f>SUM(H590)</f>
        <v>0</v>
      </c>
      <c r="I588" s="600">
        <f>G588-H588</f>
        <v>0</v>
      </c>
      <c r="J588" s="520">
        <f t="shared" si="609"/>
        <v>0</v>
      </c>
      <c r="K588" s="566">
        <f>SUM(K590)</f>
        <v>0</v>
      </c>
      <c r="L588" s="600">
        <f>J588-K588</f>
        <v>0</v>
      </c>
      <c r="M588" s="520">
        <f t="shared" si="609"/>
        <v>0</v>
      </c>
      <c r="N588" s="566">
        <f>SUM(N590)</f>
        <v>0</v>
      </c>
      <c r="O588" s="600">
        <f>M588-N588</f>
        <v>0</v>
      </c>
      <c r="P588" s="520">
        <f t="shared" si="609"/>
        <v>0</v>
      </c>
      <c r="Q588" s="566">
        <f>SUM(Q590)</f>
        <v>10000</v>
      </c>
      <c r="R588" s="600">
        <f>P588-Q588</f>
        <v>-10000</v>
      </c>
      <c r="S588" s="520">
        <f t="shared" si="609"/>
        <v>0</v>
      </c>
      <c r="T588" s="566">
        <f>SUM(T590)</f>
        <v>0</v>
      </c>
      <c r="U588" s="600">
        <f>S588-T588</f>
        <v>0</v>
      </c>
      <c r="V588" s="520">
        <f t="shared" si="609"/>
        <v>0</v>
      </c>
      <c r="W588" s="566">
        <f>SUM(W590)</f>
        <v>0</v>
      </c>
      <c r="X588" s="600">
        <f>V588-W588</f>
        <v>0</v>
      </c>
      <c r="Y588" s="1"/>
    </row>
    <row r="589" spans="1:25" ht="5.25" customHeight="1" outlineLevel="1" x14ac:dyDescent="0.15">
      <c r="A589" s="1101"/>
      <c r="B589" s="31"/>
      <c r="C589" s="1201"/>
      <c r="D589" s="1247"/>
      <c r="E589" s="159"/>
      <c r="F589" s="133"/>
      <c r="G589" s="501"/>
      <c r="H589" s="567"/>
      <c r="I589" s="758"/>
      <c r="J589" s="501"/>
      <c r="K589" s="567"/>
      <c r="L589" s="758"/>
      <c r="M589" s="501"/>
      <c r="N589" s="567"/>
      <c r="O589" s="758"/>
      <c r="P589" s="501"/>
      <c r="Q589" s="567"/>
      <c r="R589" s="758"/>
      <c r="S589" s="501"/>
      <c r="T589" s="567"/>
      <c r="U589" s="758"/>
      <c r="V589" s="501"/>
      <c r="W589" s="567"/>
      <c r="X589" s="758"/>
      <c r="Y589" s="1"/>
    </row>
    <row r="590" spans="1:25" s="613" customFormat="1" outlineLevel="1" x14ac:dyDescent="0.15">
      <c r="A590" s="1114"/>
      <c r="B590" s="684"/>
      <c r="C590" s="855" t="s">
        <v>855</v>
      </c>
      <c r="D590" s="1248">
        <f t="shared" ref="D590" si="610">SUM(H590,K590,N590,Q590,T590,W590)</f>
        <v>10000</v>
      </c>
      <c r="E590" s="648">
        <f t="shared" si="575"/>
        <v>0</v>
      </c>
      <c r="F590" s="683">
        <f>E590-D590</f>
        <v>-10000</v>
      </c>
      <c r="G590" s="1054"/>
      <c r="H590" s="1029"/>
      <c r="I590" s="757">
        <f>G590-H590</f>
        <v>0</v>
      </c>
      <c r="J590" s="1039"/>
      <c r="K590" s="1031"/>
      <c r="L590" s="1044">
        <f>J590-K590</f>
        <v>0</v>
      </c>
      <c r="M590" s="1039"/>
      <c r="N590" s="1031"/>
      <c r="O590" s="1044">
        <f>M590-N590</f>
        <v>0</v>
      </c>
      <c r="P590" s="651"/>
      <c r="Q590" s="681">
        <v>10000</v>
      </c>
      <c r="R590" s="757">
        <f>P590-Q590</f>
        <v>-10000</v>
      </c>
      <c r="S590" s="1039"/>
      <c r="T590" s="1031"/>
      <c r="U590" s="1044">
        <f>S590-T590</f>
        <v>0</v>
      </c>
      <c r="V590" s="1039"/>
      <c r="W590" s="1031"/>
      <c r="X590" s="1044">
        <f>V590-W590</f>
        <v>0</v>
      </c>
      <c r="Y590" s="612"/>
    </row>
    <row r="591" spans="1:25" ht="5.25" customHeight="1" outlineLevel="1" x14ac:dyDescent="0.15">
      <c r="A591" s="1101"/>
      <c r="B591" s="31"/>
      <c r="C591" s="1201"/>
      <c r="D591" s="1247"/>
      <c r="E591" s="159"/>
      <c r="F591" s="133"/>
      <c r="G591" s="501"/>
      <c r="H591" s="567"/>
      <c r="I591" s="758"/>
      <c r="J591" s="501"/>
      <c r="K591" s="567"/>
      <c r="L591" s="758"/>
      <c r="M591" s="501"/>
      <c r="N591" s="567"/>
      <c r="O591" s="758"/>
      <c r="P591" s="501"/>
      <c r="Q591" s="567"/>
      <c r="R591" s="758"/>
      <c r="S591" s="501"/>
      <c r="T591" s="567"/>
      <c r="U591" s="758"/>
      <c r="V591" s="501"/>
      <c r="W591" s="567"/>
      <c r="X591" s="758"/>
      <c r="Y591" s="1"/>
    </row>
    <row r="592" spans="1:25" ht="15" customHeight="1" outlineLevel="1" x14ac:dyDescent="0.15">
      <c r="A592" s="1376" t="s">
        <v>471</v>
      </c>
      <c r="B592" s="1377"/>
      <c r="C592" s="1218"/>
      <c r="D592" s="1243">
        <f>SUM(D594:D595)</f>
        <v>35000</v>
      </c>
      <c r="E592" s="464">
        <f t="shared" si="575"/>
        <v>0</v>
      </c>
      <c r="F592" s="132">
        <f>SUM(F594:F595)</f>
        <v>-35000</v>
      </c>
      <c r="G592" s="520">
        <f t="shared" ref="G592:V592" si="611">SUM(G594:G595)</f>
        <v>0</v>
      </c>
      <c r="H592" s="566">
        <f>SUM(H594:H595)</f>
        <v>0</v>
      </c>
      <c r="I592" s="600">
        <f>G592-H592</f>
        <v>0</v>
      </c>
      <c r="J592" s="520">
        <f t="shared" si="611"/>
        <v>0</v>
      </c>
      <c r="K592" s="566">
        <f>SUM(K594:K595)</f>
        <v>0</v>
      </c>
      <c r="L592" s="600">
        <f>J592-K592</f>
        <v>0</v>
      </c>
      <c r="M592" s="520">
        <f t="shared" si="611"/>
        <v>0</v>
      </c>
      <c r="N592" s="566">
        <f>SUM(N594:N595)</f>
        <v>0</v>
      </c>
      <c r="O592" s="600">
        <f>M592-N592</f>
        <v>0</v>
      </c>
      <c r="P592" s="520">
        <f t="shared" si="611"/>
        <v>0</v>
      </c>
      <c r="Q592" s="566">
        <f>SUM(Q594:Q595)</f>
        <v>0</v>
      </c>
      <c r="R592" s="600">
        <f>P592-Q592</f>
        <v>0</v>
      </c>
      <c r="S592" s="520">
        <f>SUM(S594:S596)</f>
        <v>0</v>
      </c>
      <c r="T592" s="566">
        <f>SUM(T594:T595)</f>
        <v>35000</v>
      </c>
      <c r="U592" s="600">
        <f>S592-T592</f>
        <v>-35000</v>
      </c>
      <c r="V592" s="520">
        <f t="shared" si="611"/>
        <v>0</v>
      </c>
      <c r="W592" s="566">
        <f>SUM(W594:W595)</f>
        <v>0</v>
      </c>
      <c r="X592" s="600">
        <f>V592-W592</f>
        <v>0</v>
      </c>
      <c r="Y592" s="1"/>
    </row>
    <row r="593" spans="1:25" ht="5.25" customHeight="1" outlineLevel="1" x14ac:dyDescent="0.15">
      <c r="A593" s="1101"/>
      <c r="B593" s="31"/>
      <c r="C593" s="1201"/>
      <c r="D593" s="1247"/>
      <c r="E593" s="159"/>
      <c r="F593" s="133"/>
      <c r="G593" s="501"/>
      <c r="H593" s="567"/>
      <c r="I593" s="758"/>
      <c r="J593" s="501"/>
      <c r="K593" s="567"/>
      <c r="L593" s="758"/>
      <c r="M593" s="501"/>
      <c r="N593" s="567"/>
      <c r="O593" s="758"/>
      <c r="P593" s="501"/>
      <c r="Q593" s="567"/>
      <c r="R593" s="758"/>
      <c r="S593" s="501"/>
      <c r="T593" s="567"/>
      <c r="U593" s="758"/>
      <c r="V593" s="501"/>
      <c r="W593" s="567"/>
      <c r="X593" s="758"/>
      <c r="Y593" s="1"/>
    </row>
    <row r="594" spans="1:25" s="613" customFormat="1" outlineLevel="1" x14ac:dyDescent="0.15">
      <c r="A594" s="1089">
        <v>79125</v>
      </c>
      <c r="B594" s="677" t="s">
        <v>490</v>
      </c>
      <c r="C594" s="855" t="s">
        <v>856</v>
      </c>
      <c r="D594" s="1248">
        <f t="shared" ref="D594:D596" si="612">SUM(H594,K594,N594,Q594,T594,W594)</f>
        <v>35000</v>
      </c>
      <c r="E594" s="626">
        <f t="shared" si="575"/>
        <v>0</v>
      </c>
      <c r="F594" s="683">
        <f>E594-D594</f>
        <v>-35000</v>
      </c>
      <c r="G594" s="1054"/>
      <c r="H594" s="1029"/>
      <c r="I594" s="757">
        <f t="shared" ref="I594:I596" si="613">G594-H594</f>
        <v>0</v>
      </c>
      <c r="J594" s="1039"/>
      <c r="K594" s="1031"/>
      <c r="L594" s="1044">
        <f t="shared" ref="L594:L596" si="614">J594-K594</f>
        <v>0</v>
      </c>
      <c r="M594" s="1039"/>
      <c r="N594" s="1031"/>
      <c r="O594" s="1044">
        <f t="shared" ref="O594:O596" si="615">M594-N594</f>
        <v>0</v>
      </c>
      <c r="P594" s="1039"/>
      <c r="Q594" s="1031"/>
      <c r="R594" s="1044">
        <f t="shared" ref="R594:R596" si="616">P594-Q594</f>
        <v>0</v>
      </c>
      <c r="S594" s="651">
        <f>Balance!D109</f>
        <v>0</v>
      </c>
      <c r="T594" s="681">
        <v>35000</v>
      </c>
      <c r="U594" s="757">
        <f t="shared" ref="U594:U596" si="617">S594-T594</f>
        <v>-35000</v>
      </c>
      <c r="V594" s="1039"/>
      <c r="W594" s="1031"/>
      <c r="X594" s="1044">
        <f t="shared" ref="X594:X596" si="618">V594-W594</f>
        <v>0</v>
      </c>
      <c r="Y594" s="612"/>
    </row>
    <row r="595" spans="1:25" s="613" customFormat="1" outlineLevel="1" x14ac:dyDescent="0.15">
      <c r="A595" s="1265">
        <v>78521</v>
      </c>
      <c r="B595" s="1268" t="s">
        <v>251</v>
      </c>
      <c r="C595" s="855"/>
      <c r="D595" s="1248">
        <f t="shared" si="612"/>
        <v>0</v>
      </c>
      <c r="E595" s="626">
        <f t="shared" si="575"/>
        <v>0</v>
      </c>
      <c r="F595" s="683">
        <f>E595-D595</f>
        <v>0</v>
      </c>
      <c r="G595" s="1054"/>
      <c r="H595" s="1029"/>
      <c r="I595" s="757">
        <f t="shared" si="613"/>
        <v>0</v>
      </c>
      <c r="J595" s="1039"/>
      <c r="K595" s="1031"/>
      <c r="L595" s="1044">
        <f t="shared" si="614"/>
        <v>0</v>
      </c>
      <c r="M595" s="1039"/>
      <c r="N595" s="1031"/>
      <c r="O595" s="1044">
        <f t="shared" si="615"/>
        <v>0</v>
      </c>
      <c r="P595" s="1039"/>
      <c r="Q595" s="1031"/>
      <c r="R595" s="1044">
        <f t="shared" si="616"/>
        <v>0</v>
      </c>
      <c r="S595" s="651">
        <f>Balance!D104</f>
        <v>0</v>
      </c>
      <c r="T595" s="681"/>
      <c r="U595" s="757">
        <f t="shared" si="617"/>
        <v>0</v>
      </c>
      <c r="V595" s="1039"/>
      <c r="W595" s="1031"/>
      <c r="X595" s="1044">
        <f t="shared" si="618"/>
        <v>0</v>
      </c>
      <c r="Y595" s="612"/>
    </row>
    <row r="596" spans="1:25" s="613" customFormat="1" outlineLevel="1" x14ac:dyDescent="0.15">
      <c r="A596" s="1089">
        <v>79124</v>
      </c>
      <c r="B596" s="677" t="s">
        <v>373</v>
      </c>
      <c r="C596" s="855" t="s">
        <v>857</v>
      </c>
      <c r="D596" s="1248">
        <f t="shared" si="612"/>
        <v>0</v>
      </c>
      <c r="E596" s="626">
        <f t="shared" ref="E596" si="619">SUM(G596,J596,M596,P596,S596,V596)</f>
        <v>0</v>
      </c>
      <c r="F596" s="683">
        <f>E596-D596</f>
        <v>0</v>
      </c>
      <c r="G596" s="1054"/>
      <c r="H596" s="1029"/>
      <c r="I596" s="757">
        <f t="shared" si="613"/>
        <v>0</v>
      </c>
      <c r="J596" s="1039"/>
      <c r="K596" s="1031"/>
      <c r="L596" s="1044">
        <f t="shared" si="614"/>
        <v>0</v>
      </c>
      <c r="M596" s="1039"/>
      <c r="N596" s="1031"/>
      <c r="O596" s="1044">
        <f t="shared" si="615"/>
        <v>0</v>
      </c>
      <c r="P596" s="1039"/>
      <c r="Q596" s="1031"/>
      <c r="R596" s="1044">
        <f t="shared" si="616"/>
        <v>0</v>
      </c>
      <c r="S596" s="651"/>
      <c r="T596" s="681"/>
      <c r="U596" s="757">
        <f t="shared" si="617"/>
        <v>0</v>
      </c>
      <c r="V596" s="1039"/>
      <c r="W596" s="1031"/>
      <c r="X596" s="1044">
        <f t="shared" si="618"/>
        <v>0</v>
      </c>
      <c r="Y596" s="612"/>
    </row>
    <row r="597" spans="1:25" ht="5.25" customHeight="1" outlineLevel="1" x14ac:dyDescent="0.15">
      <c r="A597" s="1101"/>
      <c r="B597" s="31"/>
      <c r="C597" s="1201"/>
      <c r="D597" s="1247"/>
      <c r="E597" s="159"/>
      <c r="F597" s="133"/>
      <c r="G597" s="501"/>
      <c r="H597" s="567"/>
      <c r="I597" s="758"/>
      <c r="J597" s="501"/>
      <c r="K597" s="567"/>
      <c r="L597" s="758"/>
      <c r="M597" s="501"/>
      <c r="N597" s="567"/>
      <c r="O597" s="758"/>
      <c r="P597" s="501"/>
      <c r="Q597" s="567"/>
      <c r="R597" s="758"/>
      <c r="S597" s="501"/>
      <c r="T597" s="567"/>
      <c r="U597" s="758"/>
      <c r="V597" s="501"/>
      <c r="W597" s="567"/>
      <c r="X597" s="758"/>
      <c r="Y597" s="1"/>
    </row>
    <row r="598" spans="1:25" ht="15" customHeight="1" outlineLevel="1" x14ac:dyDescent="0.15">
      <c r="A598" s="1376" t="s">
        <v>455</v>
      </c>
      <c r="B598" s="1377"/>
      <c r="C598" s="1218"/>
      <c r="D598" s="1243">
        <f>SUM(D600:D601)</f>
        <v>5000</v>
      </c>
      <c r="E598" s="464">
        <f t="shared" si="575"/>
        <v>0</v>
      </c>
      <c r="F598" s="132">
        <f>SUM(F600:F602)</f>
        <v>-5000</v>
      </c>
      <c r="G598" s="520">
        <f>SUM(G600:G601)</f>
        <v>0</v>
      </c>
      <c r="H598" s="566">
        <f>SUM(H600:H601)</f>
        <v>0</v>
      </c>
      <c r="I598" s="600">
        <f>G598-H598</f>
        <v>0</v>
      </c>
      <c r="J598" s="520">
        <f>SUM(J600:J601)</f>
        <v>0</v>
      </c>
      <c r="K598" s="566">
        <f>SUM(K600:K601)</f>
        <v>0</v>
      </c>
      <c r="L598" s="600">
        <f>J598-K598</f>
        <v>0</v>
      </c>
      <c r="M598" s="520">
        <f>SUM(M600:M601)</f>
        <v>0</v>
      </c>
      <c r="N598" s="566">
        <f>SUM(N600:N601)</f>
        <v>0</v>
      </c>
      <c r="O598" s="600">
        <f>M598-N598</f>
        <v>0</v>
      </c>
      <c r="P598" s="520">
        <f>SUM(P600:P601)</f>
        <v>0</v>
      </c>
      <c r="Q598" s="566">
        <f>SUM(Q600:Q601)</f>
        <v>0</v>
      </c>
      <c r="R598" s="600">
        <f>P598-Q598</f>
        <v>0</v>
      </c>
      <c r="S598" s="520">
        <f>SUM(S600:S602)</f>
        <v>0</v>
      </c>
      <c r="T598" s="566">
        <f>SUM(T600:T602)</f>
        <v>5000</v>
      </c>
      <c r="U598" s="600">
        <f>S598-T598</f>
        <v>-5000</v>
      </c>
      <c r="V598" s="520">
        <f>SUM(V600:V601)</f>
        <v>0</v>
      </c>
      <c r="W598" s="566">
        <f>SUM(W600:W601)</f>
        <v>0</v>
      </c>
      <c r="X598" s="600">
        <f>V598-W598</f>
        <v>0</v>
      </c>
      <c r="Y598" s="1"/>
    </row>
    <row r="599" spans="1:25" ht="5.25" customHeight="1" outlineLevel="1" x14ac:dyDescent="0.15">
      <c r="A599" s="1101"/>
      <c r="B599" s="31"/>
      <c r="C599" s="1201"/>
      <c r="D599" s="1247"/>
      <c r="E599" s="159"/>
      <c r="F599" s="133"/>
      <c r="G599" s="501"/>
      <c r="H599" s="567"/>
      <c r="I599" s="758"/>
      <c r="J599" s="501"/>
      <c r="K599" s="567"/>
      <c r="L599" s="758"/>
      <c r="M599" s="501"/>
      <c r="N599" s="567"/>
      <c r="O599" s="758"/>
      <c r="P599" s="501"/>
      <c r="Q599" s="567"/>
      <c r="R599" s="758"/>
      <c r="S599" s="501"/>
      <c r="T599" s="567"/>
      <c r="U599" s="758"/>
      <c r="V599" s="501"/>
      <c r="W599" s="567"/>
      <c r="X599" s="758"/>
      <c r="Y599" s="1"/>
    </row>
    <row r="600" spans="1:25" s="613" customFormat="1" outlineLevel="1" x14ac:dyDescent="0.15">
      <c r="A600" s="1089">
        <v>791252</v>
      </c>
      <c r="B600" s="677" t="s">
        <v>252</v>
      </c>
      <c r="C600" s="855" t="s">
        <v>856</v>
      </c>
      <c r="D600" s="1248">
        <f t="shared" ref="D600:D602" si="620">SUM(H600,K600,N600,Q600,T600,W600)</f>
        <v>5000</v>
      </c>
      <c r="E600" s="626">
        <f t="shared" ref="E600:E661" si="621">SUM(G600,J600,M600,P600,S600,V600)</f>
        <v>0</v>
      </c>
      <c r="F600" s="683">
        <f>E600-D600</f>
        <v>-5000</v>
      </c>
      <c r="G600" s="1054"/>
      <c r="H600" s="1029"/>
      <c r="I600" s="757">
        <f t="shared" ref="I600:I601" si="622">G600-H600</f>
        <v>0</v>
      </c>
      <c r="J600" s="1039"/>
      <c r="K600" s="1031"/>
      <c r="L600" s="1044">
        <f t="shared" ref="L600:L601" si="623">J600-K600</f>
        <v>0</v>
      </c>
      <c r="M600" s="1039"/>
      <c r="N600" s="1031"/>
      <c r="O600" s="1044">
        <f t="shared" ref="O600:O601" si="624">M600-N600</f>
        <v>0</v>
      </c>
      <c r="P600" s="1039"/>
      <c r="Q600" s="1031"/>
      <c r="R600" s="1044">
        <f t="shared" ref="R600:R601" si="625">P600-Q600</f>
        <v>0</v>
      </c>
      <c r="S600" s="651">
        <f>Balance!D110</f>
        <v>0</v>
      </c>
      <c r="T600" s="681">
        <v>5000</v>
      </c>
      <c r="U600" s="757">
        <f t="shared" ref="U600:U601" si="626">S600-T600</f>
        <v>-5000</v>
      </c>
      <c r="V600" s="1039"/>
      <c r="W600" s="1031"/>
      <c r="X600" s="1044">
        <f t="shared" ref="X600:X601" si="627">V600-W600</f>
        <v>0</v>
      </c>
      <c r="Y600" s="612"/>
    </row>
    <row r="601" spans="1:25" s="613" customFormat="1" outlineLevel="1" x14ac:dyDescent="0.15">
      <c r="A601" s="1265">
        <v>791252</v>
      </c>
      <c r="B601" s="1268" t="s">
        <v>253</v>
      </c>
      <c r="C601" s="855"/>
      <c r="D601" s="1256">
        <f t="shared" si="620"/>
        <v>0</v>
      </c>
      <c r="E601" s="648">
        <f t="shared" si="621"/>
        <v>0</v>
      </c>
      <c r="F601" s="683">
        <f>E601-D601</f>
        <v>0</v>
      </c>
      <c r="G601" s="1054"/>
      <c r="H601" s="1029"/>
      <c r="I601" s="757">
        <f t="shared" si="622"/>
        <v>0</v>
      </c>
      <c r="J601" s="1039"/>
      <c r="K601" s="1066"/>
      <c r="L601" s="1044">
        <f t="shared" si="623"/>
        <v>0</v>
      </c>
      <c r="M601" s="1039"/>
      <c r="N601" s="1066"/>
      <c r="O601" s="1044">
        <f t="shared" si="624"/>
        <v>0</v>
      </c>
      <c r="P601" s="1039"/>
      <c r="Q601" s="1066"/>
      <c r="R601" s="1044">
        <f t="shared" si="625"/>
        <v>0</v>
      </c>
      <c r="S601" s="651"/>
      <c r="T601" s="688"/>
      <c r="U601" s="757">
        <f t="shared" si="626"/>
        <v>0</v>
      </c>
      <c r="V601" s="1039"/>
      <c r="W601" s="1066"/>
      <c r="X601" s="1044">
        <f t="shared" si="627"/>
        <v>0</v>
      </c>
      <c r="Y601" s="612"/>
    </row>
    <row r="602" spans="1:25" s="613" customFormat="1" outlineLevel="1" x14ac:dyDescent="0.15">
      <c r="A602" s="1089">
        <v>791242</v>
      </c>
      <c r="B602" s="677" t="s">
        <v>373</v>
      </c>
      <c r="C602" s="855" t="s">
        <v>857</v>
      </c>
      <c r="D602" s="1256">
        <f t="shared" si="620"/>
        <v>0</v>
      </c>
      <c r="E602" s="626">
        <f t="shared" ref="E602" si="628">SUM(G602,J602,M602,P602,S602,V602)</f>
        <v>0</v>
      </c>
      <c r="F602" s="683">
        <f>E602-D602</f>
        <v>0</v>
      </c>
      <c r="G602" s="1054"/>
      <c r="H602" s="1029"/>
      <c r="I602" s="757">
        <f t="shared" ref="I602" si="629">G602-H602</f>
        <v>0</v>
      </c>
      <c r="J602" s="1039"/>
      <c r="K602" s="1066"/>
      <c r="L602" s="1044">
        <f t="shared" ref="L602" si="630">J602-K602</f>
        <v>0</v>
      </c>
      <c r="M602" s="1039"/>
      <c r="N602" s="1066"/>
      <c r="O602" s="1044">
        <f t="shared" ref="O602" si="631">M602-N602</f>
        <v>0</v>
      </c>
      <c r="P602" s="1039"/>
      <c r="Q602" s="1066"/>
      <c r="R602" s="1044">
        <f t="shared" ref="R602" si="632">P602-Q602</f>
        <v>0</v>
      </c>
      <c r="S602" s="651">
        <f>Balance!D108</f>
        <v>0</v>
      </c>
      <c r="T602" s="688"/>
      <c r="U602" s="757">
        <f t="shared" ref="U602" si="633">S602-T602</f>
        <v>0</v>
      </c>
      <c r="V602" s="1039"/>
      <c r="W602" s="1066"/>
      <c r="X602" s="1044">
        <f t="shared" ref="X602" si="634">V602-W602</f>
        <v>0</v>
      </c>
      <c r="Y602" s="612"/>
    </row>
    <row r="603" spans="1:25" ht="5.25" customHeight="1" outlineLevel="1" x14ac:dyDescent="0.15">
      <c r="A603" s="1101"/>
      <c r="B603" s="31"/>
      <c r="C603" s="1201"/>
      <c r="D603" s="1247"/>
      <c r="E603" s="159"/>
      <c r="F603" s="133"/>
      <c r="G603" s="501"/>
      <c r="H603" s="567"/>
      <c r="I603" s="758"/>
      <c r="J603" s="501"/>
      <c r="K603" s="567"/>
      <c r="L603" s="758"/>
      <c r="M603" s="501"/>
      <c r="N603" s="567"/>
      <c r="O603" s="758"/>
      <c r="P603" s="501"/>
      <c r="Q603" s="567"/>
      <c r="R603" s="758"/>
      <c r="S603" s="501"/>
      <c r="T603" s="567"/>
      <c r="U603" s="758"/>
      <c r="V603" s="501"/>
      <c r="W603" s="567"/>
      <c r="X603" s="758"/>
      <c r="Y603" s="1"/>
    </row>
    <row r="604" spans="1:25" ht="15" customHeight="1" outlineLevel="1" x14ac:dyDescent="0.15">
      <c r="A604" s="1376" t="s">
        <v>452</v>
      </c>
      <c r="B604" s="1377"/>
      <c r="C604" s="1218"/>
      <c r="D604" s="1243">
        <f>SUM(D606)</f>
        <v>0</v>
      </c>
      <c r="E604" s="464">
        <f t="shared" si="621"/>
        <v>0</v>
      </c>
      <c r="F604" s="132">
        <f>SUM(F606)</f>
        <v>0</v>
      </c>
      <c r="G604" s="520">
        <f t="shared" ref="G604:V604" si="635">SUM(G606)</f>
        <v>0</v>
      </c>
      <c r="H604" s="566">
        <f>SUM(H606)</f>
        <v>0</v>
      </c>
      <c r="I604" s="600">
        <f>G604-H604</f>
        <v>0</v>
      </c>
      <c r="J604" s="520">
        <f t="shared" si="635"/>
        <v>0</v>
      </c>
      <c r="K604" s="566">
        <f>SUM(K606)</f>
        <v>0</v>
      </c>
      <c r="L604" s="600">
        <f>J604-K604</f>
        <v>0</v>
      </c>
      <c r="M604" s="520">
        <f t="shared" si="635"/>
        <v>0</v>
      </c>
      <c r="N604" s="566">
        <f>SUM(N606)</f>
        <v>0</v>
      </c>
      <c r="O604" s="600">
        <f>M604-N604</f>
        <v>0</v>
      </c>
      <c r="P604" s="520">
        <f t="shared" si="635"/>
        <v>0</v>
      </c>
      <c r="Q604" s="566">
        <f>SUM(Q606)</f>
        <v>0</v>
      </c>
      <c r="R604" s="600">
        <f>P604-Q604</f>
        <v>0</v>
      </c>
      <c r="S604" s="520">
        <f t="shared" si="635"/>
        <v>0</v>
      </c>
      <c r="T604" s="566">
        <f>SUM(T606)</f>
        <v>0</v>
      </c>
      <c r="U604" s="600">
        <f>S604-T604</f>
        <v>0</v>
      </c>
      <c r="V604" s="520">
        <f t="shared" si="635"/>
        <v>0</v>
      </c>
      <c r="W604" s="566">
        <f>SUM(W606)</f>
        <v>0</v>
      </c>
      <c r="X604" s="600">
        <f>V604-W604</f>
        <v>0</v>
      </c>
      <c r="Y604" s="1"/>
    </row>
    <row r="605" spans="1:25" ht="5.25" customHeight="1" outlineLevel="1" x14ac:dyDescent="0.15">
      <c r="A605" s="1101"/>
      <c r="B605" s="31"/>
      <c r="C605" s="1201"/>
      <c r="D605" s="1247"/>
      <c r="E605" s="159"/>
      <c r="F605" s="133"/>
      <c r="G605" s="501"/>
      <c r="H605" s="567"/>
      <c r="I605" s="758"/>
      <c r="J605" s="501"/>
      <c r="K605" s="567"/>
      <c r="L605" s="758"/>
      <c r="M605" s="501"/>
      <c r="N605" s="567"/>
      <c r="O605" s="758"/>
      <c r="P605" s="501"/>
      <c r="Q605" s="567"/>
      <c r="R605" s="758"/>
      <c r="S605" s="501"/>
      <c r="T605" s="567"/>
      <c r="U605" s="758"/>
      <c r="V605" s="501"/>
      <c r="W605" s="567"/>
      <c r="X605" s="758"/>
      <c r="Y605" s="1"/>
    </row>
    <row r="606" spans="1:25" s="613" customFormat="1" outlineLevel="1" x14ac:dyDescent="0.15">
      <c r="A606" s="1120">
        <v>7851</v>
      </c>
      <c r="B606" s="677" t="s">
        <v>254</v>
      </c>
      <c r="C606" s="855" t="s">
        <v>855</v>
      </c>
      <c r="D606" s="1248">
        <f t="shared" ref="D606" si="636">SUM(H606,K606,N606,Q606,T606,W606)</f>
        <v>0</v>
      </c>
      <c r="E606" s="648">
        <f t="shared" si="621"/>
        <v>0</v>
      </c>
      <c r="F606" s="683">
        <f>E606-D606</f>
        <v>0</v>
      </c>
      <c r="G606" s="1054"/>
      <c r="H606" s="1029"/>
      <c r="I606" s="757">
        <f>G606-H606</f>
        <v>0</v>
      </c>
      <c r="J606" s="1039"/>
      <c r="K606" s="1031"/>
      <c r="L606" s="1044">
        <f>J606-K606</f>
        <v>0</v>
      </c>
      <c r="M606" s="1039"/>
      <c r="N606" s="1031"/>
      <c r="O606" s="1044">
        <f>M606-N606</f>
        <v>0</v>
      </c>
      <c r="P606" s="1039"/>
      <c r="Q606" s="1031"/>
      <c r="R606" s="1044">
        <f>P606-Q606</f>
        <v>0</v>
      </c>
      <c r="S606" s="1039"/>
      <c r="T606" s="1031"/>
      <c r="U606" s="1044">
        <f>S606-T606</f>
        <v>0</v>
      </c>
      <c r="V606" s="651"/>
      <c r="W606" s="681"/>
      <c r="X606" s="757">
        <f>V606-W606</f>
        <v>0</v>
      </c>
      <c r="Y606" s="612"/>
    </row>
    <row r="607" spans="1:25" ht="5.25" customHeight="1" outlineLevel="1" x14ac:dyDescent="0.15">
      <c r="A607" s="1101"/>
      <c r="B607" s="31"/>
      <c r="C607" s="1201"/>
      <c r="D607" s="1247"/>
      <c r="E607" s="159"/>
      <c r="F607" s="133"/>
      <c r="G607" s="501"/>
      <c r="H607" s="567"/>
      <c r="I607" s="758"/>
      <c r="J607" s="501"/>
      <c r="K607" s="567"/>
      <c r="L607" s="758"/>
      <c r="M607" s="501"/>
      <c r="N607" s="567"/>
      <c r="O607" s="758"/>
      <c r="P607" s="501"/>
      <c r="Q607" s="567"/>
      <c r="R607" s="758"/>
      <c r="S607" s="501"/>
      <c r="T607" s="567"/>
      <c r="U607" s="758"/>
      <c r="V607" s="501"/>
      <c r="W607" s="567"/>
      <c r="X607" s="758"/>
      <c r="Y607" s="1"/>
    </row>
    <row r="608" spans="1:25" ht="15" customHeight="1" outlineLevel="1" x14ac:dyDescent="0.15">
      <c r="A608" s="1376" t="s">
        <v>89</v>
      </c>
      <c r="B608" s="1377"/>
      <c r="C608" s="1218"/>
      <c r="D608" s="1243">
        <f>SUM(D610:D611)</f>
        <v>20000</v>
      </c>
      <c r="E608" s="464">
        <f t="shared" si="621"/>
        <v>0</v>
      </c>
      <c r="F608" s="132">
        <f>SUM(F610)</f>
        <v>-20000</v>
      </c>
      <c r="G608" s="520">
        <f t="shared" ref="G608:V608" si="637">SUM(G610)</f>
        <v>0</v>
      </c>
      <c r="H608" s="566">
        <f>SUM(H610)</f>
        <v>20000</v>
      </c>
      <c r="I608" s="600">
        <f>G608-H608</f>
        <v>-20000</v>
      </c>
      <c r="J608" s="520">
        <f t="shared" si="637"/>
        <v>0</v>
      </c>
      <c r="K608" s="566">
        <f>SUM(K610)</f>
        <v>0</v>
      </c>
      <c r="L608" s="600">
        <f>J608-K608</f>
        <v>0</v>
      </c>
      <c r="M608" s="520">
        <f t="shared" si="637"/>
        <v>0</v>
      </c>
      <c r="N608" s="566">
        <f>SUM(N610)</f>
        <v>0</v>
      </c>
      <c r="O608" s="600">
        <f>M608-N608</f>
        <v>0</v>
      </c>
      <c r="P608" s="520">
        <f t="shared" si="637"/>
        <v>0</v>
      </c>
      <c r="Q608" s="566">
        <f>SUM(Q610)</f>
        <v>0</v>
      </c>
      <c r="R608" s="600">
        <f>P608-Q608</f>
        <v>0</v>
      </c>
      <c r="S608" s="520">
        <f t="shared" si="637"/>
        <v>0</v>
      </c>
      <c r="T608" s="566">
        <f>SUM(T610)</f>
        <v>0</v>
      </c>
      <c r="U608" s="600">
        <f>S608-T608</f>
        <v>0</v>
      </c>
      <c r="V608" s="520">
        <f t="shared" si="637"/>
        <v>0</v>
      </c>
      <c r="W608" s="566">
        <f>SUM(W610)</f>
        <v>0</v>
      </c>
      <c r="X608" s="600">
        <f>V608-W608</f>
        <v>0</v>
      </c>
      <c r="Y608" s="1"/>
    </row>
    <row r="609" spans="1:25" ht="5.25" customHeight="1" outlineLevel="1" x14ac:dyDescent="0.15">
      <c r="A609" s="1101"/>
      <c r="B609" s="31"/>
      <c r="C609" s="1225"/>
      <c r="D609" s="1251"/>
      <c r="E609" s="163"/>
      <c r="F609" s="139"/>
      <c r="G609" s="506"/>
      <c r="H609" s="569"/>
      <c r="I609" s="761"/>
      <c r="J609" s="506"/>
      <c r="K609" s="569"/>
      <c r="L609" s="761"/>
      <c r="M609" s="506"/>
      <c r="N609" s="569"/>
      <c r="O609" s="761"/>
      <c r="P609" s="506"/>
      <c r="Q609" s="569"/>
      <c r="R609" s="761"/>
      <c r="S609" s="506"/>
      <c r="T609" s="569"/>
      <c r="U609" s="761"/>
      <c r="V609" s="506"/>
      <c r="W609" s="569"/>
      <c r="X609" s="761"/>
      <c r="Y609" s="1"/>
    </row>
    <row r="610" spans="1:25" s="613" customFormat="1" outlineLevel="1" x14ac:dyDescent="0.15">
      <c r="A610" s="1114"/>
      <c r="B610" s="684"/>
      <c r="C610" s="1226"/>
      <c r="D610" s="1248">
        <f t="shared" ref="D610" si="638">SUM(H610,K610,N610,Q610,T610,W610)</f>
        <v>20000</v>
      </c>
      <c r="E610" s="648">
        <f t="shared" si="621"/>
        <v>0</v>
      </c>
      <c r="F610" s="1023">
        <f>E610-D610</f>
        <v>-20000</v>
      </c>
      <c r="G610" s="651"/>
      <c r="H610" s="633">
        <v>20000</v>
      </c>
      <c r="I610" s="757">
        <f>G610-H610</f>
        <v>-20000</v>
      </c>
      <c r="J610" s="1039"/>
      <c r="K610" s="1031"/>
      <c r="L610" s="1044">
        <f>J610-K610</f>
        <v>0</v>
      </c>
      <c r="M610" s="651"/>
      <c r="N610" s="633"/>
      <c r="O610" s="757">
        <f>M610-N610</f>
        <v>0</v>
      </c>
      <c r="P610" s="651"/>
      <c r="Q610" s="633"/>
      <c r="R610" s="757">
        <f>P610-Q610</f>
        <v>0</v>
      </c>
      <c r="S610" s="651"/>
      <c r="T610" s="633"/>
      <c r="U610" s="757">
        <f>S610-T610</f>
        <v>0</v>
      </c>
      <c r="V610" s="651"/>
      <c r="W610" s="633"/>
      <c r="X610" s="757">
        <f>V610-W610</f>
        <v>0</v>
      </c>
      <c r="Y610" s="612"/>
    </row>
    <row r="611" spans="1:25" ht="5.25" customHeight="1" outlineLevel="1" x14ac:dyDescent="0.15">
      <c r="A611" s="1115"/>
      <c r="B611" s="480"/>
      <c r="C611" s="1225"/>
      <c r="D611" s="1251"/>
      <c r="E611" s="163"/>
      <c r="F611" s="139"/>
      <c r="G611" s="506"/>
      <c r="H611" s="569"/>
      <c r="I611" s="761"/>
      <c r="J611" s="506"/>
      <c r="K611" s="569"/>
      <c r="L611" s="761"/>
      <c r="M611" s="506"/>
      <c r="N611" s="569"/>
      <c r="O611" s="761"/>
      <c r="P611" s="506"/>
      <c r="Q611" s="569"/>
      <c r="R611" s="761"/>
      <c r="S611" s="506"/>
      <c r="T611" s="569"/>
      <c r="U611" s="761"/>
      <c r="V611" s="506"/>
      <c r="W611" s="569"/>
      <c r="X611" s="761"/>
      <c r="Y611" s="1"/>
    </row>
    <row r="612" spans="1:25" ht="15" customHeight="1" x14ac:dyDescent="0.15">
      <c r="A612" s="1381" t="s">
        <v>441</v>
      </c>
      <c r="B612" s="1382"/>
      <c r="C612" s="1224"/>
      <c r="D612" s="1252">
        <f>SUM(D608,D604,D598,D592,D588,D584,D580,D576,D572,D568,D564)</f>
        <v>100000</v>
      </c>
      <c r="E612" s="1070">
        <f t="shared" si="621"/>
        <v>0</v>
      </c>
      <c r="F612" s="479">
        <f>SUM(F608,F604,F598,F592,F588,F584,F580,F576,F572,F568,F564)</f>
        <v>-100000</v>
      </c>
      <c r="G612" s="521">
        <f>SUM(G608,G604,G598,G592,G588,G584,G580,G576,G572,G568,G564)</f>
        <v>0</v>
      </c>
      <c r="H612" s="570">
        <f>SUM(H608,H604,H598,H592,H588,H584,H580,H576,H572,H568,H564)</f>
        <v>50000</v>
      </c>
      <c r="I612" s="601">
        <f>G612-H612</f>
        <v>-50000</v>
      </c>
      <c r="J612" s="521">
        <f>SUM(J608,J604,J598,J592,J588,J584,J580,J576,J572,J568,J564)</f>
        <v>0</v>
      </c>
      <c r="K612" s="570">
        <f>SUM(K608,K604,K598,K592,K588,K584,K580,K576,K572,K568,K564)</f>
        <v>0</v>
      </c>
      <c r="L612" s="601">
        <f>J612-K612</f>
        <v>0</v>
      </c>
      <c r="M612" s="521">
        <f>SUM(M608,M604,M598,M592,M588,M584,M580,M576,M572,M568,M564)</f>
        <v>0</v>
      </c>
      <c r="N612" s="570">
        <f>SUM(N608,N604,N598,N592,N588,N584,N580,N576,N572,N568,N564)</f>
        <v>0</v>
      </c>
      <c r="O612" s="601">
        <f>M612-N612</f>
        <v>0</v>
      </c>
      <c r="P612" s="521">
        <f>SUM(P608,P604,P598,P592,P588,P584,P580,P576,P572,P568,P564)</f>
        <v>0</v>
      </c>
      <c r="Q612" s="570">
        <f>SUM(Q608,Q604,Q598,Q592,Q588,Q584,Q580,Q576,Q572,Q568,Q564)</f>
        <v>10000</v>
      </c>
      <c r="R612" s="601">
        <f>P612-Q612</f>
        <v>-10000</v>
      </c>
      <c r="S612" s="521">
        <f>SUM(S608,S604,S598,S592,S588,S584,S580,S576,S572,S568,S564)</f>
        <v>0</v>
      </c>
      <c r="T612" s="570">
        <f>SUM(T608,T604,T598,T592,T588,T584,T580,T576,T572,T568,T564)</f>
        <v>40000</v>
      </c>
      <c r="U612" s="601">
        <f>S612-T612</f>
        <v>-40000</v>
      </c>
      <c r="V612" s="521">
        <f>SUM(V608,V604,V598,V592,V588,V584,V580,V576,V572,V568,V564)</f>
        <v>0</v>
      </c>
      <c r="W612" s="570">
        <f>SUM(W608,W604,W598,W592,W588,W584,W580,W576,W572,W568,W564)</f>
        <v>0</v>
      </c>
      <c r="X612" s="601">
        <f>V612-W612</f>
        <v>0</v>
      </c>
      <c r="Y612" s="1"/>
    </row>
    <row r="613" spans="1:25" ht="28" customHeight="1" x14ac:dyDescent="0.15">
      <c r="A613" s="1332" t="s">
        <v>456</v>
      </c>
      <c r="B613" s="1333"/>
      <c r="C613" s="1178"/>
      <c r="D613" s="1253"/>
      <c r="E613" s="141"/>
      <c r="F613" s="142"/>
      <c r="G613" s="488"/>
      <c r="H613" s="556"/>
      <c r="I613" s="595"/>
      <c r="J613" s="488"/>
      <c r="K613" s="556"/>
      <c r="L613" s="595"/>
      <c r="M613" s="488"/>
      <c r="N613" s="556"/>
      <c r="O613" s="595"/>
      <c r="P613" s="488"/>
      <c r="Q613" s="556"/>
      <c r="R613" s="595"/>
      <c r="S613" s="488"/>
      <c r="T613" s="556"/>
      <c r="U613" s="595"/>
      <c r="V613" s="488"/>
      <c r="W613" s="556"/>
      <c r="X613" s="595"/>
      <c r="Y613" s="1"/>
    </row>
    <row r="614" spans="1:25" ht="5.25" customHeight="1" outlineLevel="1" x14ac:dyDescent="0.15">
      <c r="A614" s="1121"/>
      <c r="B614" s="31"/>
      <c r="C614" s="1201"/>
      <c r="D614" s="1247"/>
      <c r="E614" s="159"/>
      <c r="F614" s="133"/>
      <c r="G614" s="501"/>
      <c r="H614" s="567"/>
      <c r="I614" s="758"/>
      <c r="J614" s="501"/>
      <c r="K614" s="567"/>
      <c r="L614" s="758"/>
      <c r="M614" s="501"/>
      <c r="N614" s="567"/>
      <c r="O614" s="758"/>
      <c r="P614" s="501"/>
      <c r="Q614" s="567"/>
      <c r="R614" s="758"/>
      <c r="S614" s="501"/>
      <c r="T614" s="567"/>
      <c r="U614" s="758"/>
      <c r="V614" s="501"/>
      <c r="W614" s="567"/>
      <c r="X614" s="758"/>
      <c r="Y614" s="1"/>
    </row>
    <row r="615" spans="1:25" s="613" customFormat="1" outlineLevel="1" x14ac:dyDescent="0.15">
      <c r="A615" s="1122"/>
      <c r="B615" s="689"/>
      <c r="C615" s="1230"/>
      <c r="D615" s="1257">
        <f t="shared" ref="D615" si="639">SUM(H615,K615,N615,Q615,T615,W615)</f>
        <v>0</v>
      </c>
      <c r="E615" s="648">
        <f t="shared" si="621"/>
        <v>0</v>
      </c>
      <c r="F615" s="683">
        <f>E615-D615</f>
        <v>0</v>
      </c>
      <c r="G615" s="624"/>
      <c r="H615" s="690"/>
      <c r="I615" s="762">
        <f t="shared" ref="I615" si="640">G615-H615</f>
        <v>0</v>
      </c>
      <c r="J615" s="624"/>
      <c r="K615" s="690"/>
      <c r="L615" s="762">
        <f t="shared" ref="L615" si="641">J615-K615</f>
        <v>0</v>
      </c>
      <c r="M615" s="624"/>
      <c r="N615" s="690"/>
      <c r="O615" s="762">
        <f t="shared" ref="O615" si="642">M615-N615</f>
        <v>0</v>
      </c>
      <c r="P615" s="624"/>
      <c r="Q615" s="690"/>
      <c r="R615" s="762">
        <f t="shared" ref="R615" si="643">P615-Q615</f>
        <v>0</v>
      </c>
      <c r="S615" s="624"/>
      <c r="T615" s="690"/>
      <c r="U615" s="762">
        <f t="shared" ref="U615" si="644">S615-T615</f>
        <v>0</v>
      </c>
      <c r="V615" s="624"/>
      <c r="W615" s="690"/>
      <c r="X615" s="762">
        <f t="shared" ref="X615" si="645">V615-W615</f>
        <v>0</v>
      </c>
      <c r="Y615" s="612"/>
    </row>
    <row r="616" spans="1:25" ht="5.25" customHeight="1" outlineLevel="1" x14ac:dyDescent="0.15">
      <c r="A616" s="1123"/>
      <c r="B616" s="480"/>
      <c r="C616" s="1225"/>
      <c r="D616" s="1251"/>
      <c r="E616" s="163"/>
      <c r="F616" s="139"/>
      <c r="G616" s="506"/>
      <c r="H616" s="569"/>
      <c r="I616" s="761"/>
      <c r="J616" s="506"/>
      <c r="K616" s="569"/>
      <c r="L616" s="761"/>
      <c r="M616" s="506"/>
      <c r="N616" s="569"/>
      <c r="O616" s="761"/>
      <c r="P616" s="506"/>
      <c r="Q616" s="569"/>
      <c r="R616" s="761"/>
      <c r="S616" s="506"/>
      <c r="T616" s="569"/>
      <c r="U616" s="761"/>
      <c r="V616" s="506"/>
      <c r="W616" s="569"/>
      <c r="X616" s="761"/>
      <c r="Y616" s="1"/>
    </row>
    <row r="617" spans="1:25" ht="15" customHeight="1" x14ac:dyDescent="0.15">
      <c r="A617" s="1385" t="s">
        <v>440</v>
      </c>
      <c r="B617" s="1386"/>
      <c r="C617" s="1231"/>
      <c r="D617" s="1258">
        <f>SUM(D615:D615)</f>
        <v>0</v>
      </c>
      <c r="E617" s="1070">
        <f t="shared" si="621"/>
        <v>0</v>
      </c>
      <c r="F617" s="481">
        <f>SUM(F615:F615)</f>
        <v>0</v>
      </c>
      <c r="G617" s="521">
        <f>SUM(G615:G615)</f>
        <v>0</v>
      </c>
      <c r="H617" s="572">
        <f>SUM(H615:H615)</f>
        <v>0</v>
      </c>
      <c r="I617" s="601">
        <f>G617-H617</f>
        <v>0</v>
      </c>
      <c r="J617" s="521">
        <f>SUM(J615:J615)</f>
        <v>0</v>
      </c>
      <c r="K617" s="572">
        <f>SUM(K615:K615)</f>
        <v>0</v>
      </c>
      <c r="L617" s="601">
        <f>J617-K617</f>
        <v>0</v>
      </c>
      <c r="M617" s="521">
        <f>SUM(M615:M615)</f>
        <v>0</v>
      </c>
      <c r="N617" s="572">
        <f>SUM(N615:N615)</f>
        <v>0</v>
      </c>
      <c r="O617" s="601">
        <f>M617-N617</f>
        <v>0</v>
      </c>
      <c r="P617" s="521">
        <f>SUM(P615:P615)</f>
        <v>0</v>
      </c>
      <c r="Q617" s="572">
        <f>SUM(Q615:Q615)</f>
        <v>0</v>
      </c>
      <c r="R617" s="601">
        <f>P617-Q617</f>
        <v>0</v>
      </c>
      <c r="S617" s="521">
        <f>SUM(S615:S615)</f>
        <v>0</v>
      </c>
      <c r="T617" s="572">
        <f>SUM(T615:T615)</f>
        <v>0</v>
      </c>
      <c r="U617" s="601">
        <f>S617-T617</f>
        <v>0</v>
      </c>
      <c r="V617" s="521">
        <f>SUM(V615:V615)</f>
        <v>0</v>
      </c>
      <c r="W617" s="572">
        <f>SUM(W615:W615)</f>
        <v>0</v>
      </c>
      <c r="X617" s="601">
        <f>V617-W617</f>
        <v>0</v>
      </c>
      <c r="Y617" s="1"/>
    </row>
    <row r="618" spans="1:25" ht="28" customHeight="1" x14ac:dyDescent="0.15">
      <c r="A618" s="1332" t="s">
        <v>457</v>
      </c>
      <c r="B618" s="1333"/>
      <c r="C618" s="1178"/>
      <c r="D618" s="1253"/>
      <c r="E618" s="141"/>
      <c r="F618" s="142"/>
      <c r="G618" s="488"/>
      <c r="H618" s="556"/>
      <c r="I618" s="595"/>
      <c r="J618" s="488"/>
      <c r="K618" s="556"/>
      <c r="L618" s="595"/>
      <c r="M618" s="488"/>
      <c r="N618" s="556"/>
      <c r="O618" s="595"/>
      <c r="P618" s="488"/>
      <c r="Q618" s="556"/>
      <c r="R618" s="595"/>
      <c r="S618" s="488"/>
      <c r="T618" s="556"/>
      <c r="U618" s="595"/>
      <c r="V618" s="488"/>
      <c r="W618" s="556"/>
      <c r="X618" s="595"/>
      <c r="Y618" s="1"/>
    </row>
    <row r="619" spans="1:25" ht="15" customHeight="1" outlineLevel="1" x14ac:dyDescent="0.15">
      <c r="A619" s="1374" t="s">
        <v>489</v>
      </c>
      <c r="B619" s="1375"/>
      <c r="C619" s="1218"/>
      <c r="D619" s="1243">
        <f>SUM(D621:D622)</f>
        <v>0</v>
      </c>
      <c r="E619" s="463">
        <f t="shared" si="621"/>
        <v>0</v>
      </c>
      <c r="F619" s="132">
        <f>SUM(F621:F622)</f>
        <v>0</v>
      </c>
      <c r="G619" s="519">
        <f t="shared" ref="G619:V619" si="646">SUM(G621:G622)</f>
        <v>0</v>
      </c>
      <c r="H619" s="566">
        <f>SUM(H621:H622)</f>
        <v>0</v>
      </c>
      <c r="I619" s="599">
        <f>G619-H619</f>
        <v>0</v>
      </c>
      <c r="J619" s="519">
        <f t="shared" si="646"/>
        <v>0</v>
      </c>
      <c r="K619" s="566">
        <f>SUM(K621:K622)</f>
        <v>0</v>
      </c>
      <c r="L619" s="599">
        <f>J619-K619</f>
        <v>0</v>
      </c>
      <c r="M619" s="519">
        <f t="shared" si="646"/>
        <v>0</v>
      </c>
      <c r="N619" s="566">
        <f>SUM(N621:N622)</f>
        <v>0</v>
      </c>
      <c r="O619" s="599">
        <f>M619-N619</f>
        <v>0</v>
      </c>
      <c r="P619" s="519">
        <f t="shared" si="646"/>
        <v>0</v>
      </c>
      <c r="Q619" s="566">
        <f>SUM(Q621:Q622)</f>
        <v>0</v>
      </c>
      <c r="R619" s="599">
        <f>P619-Q619</f>
        <v>0</v>
      </c>
      <c r="S619" s="519">
        <f t="shared" si="646"/>
        <v>0</v>
      </c>
      <c r="T619" s="566">
        <f>SUM(T621:T622)</f>
        <v>0</v>
      </c>
      <c r="U619" s="599">
        <f>S619-T619</f>
        <v>0</v>
      </c>
      <c r="V619" s="519">
        <f t="shared" si="646"/>
        <v>0</v>
      </c>
      <c r="W619" s="566">
        <f>SUM(W621:W622)</f>
        <v>0</v>
      </c>
      <c r="X619" s="599">
        <f>V619-W619</f>
        <v>0</v>
      </c>
      <c r="Y619" s="1"/>
    </row>
    <row r="620" spans="1:25" ht="5.25" customHeight="1" outlineLevel="1" x14ac:dyDescent="0.15">
      <c r="A620" s="1101"/>
      <c r="B620" s="31"/>
      <c r="C620" s="1201"/>
      <c r="D620" s="1244"/>
      <c r="E620" s="159"/>
      <c r="F620" s="133"/>
      <c r="G620" s="501"/>
      <c r="H620" s="549"/>
      <c r="I620" s="758"/>
      <c r="J620" s="501"/>
      <c r="K620" s="549"/>
      <c r="L620" s="758"/>
      <c r="M620" s="501"/>
      <c r="N620" s="549"/>
      <c r="O620" s="758"/>
      <c r="P620" s="501"/>
      <c r="Q620" s="549"/>
      <c r="R620" s="758"/>
      <c r="S620" s="501"/>
      <c r="T620" s="549"/>
      <c r="U620" s="758"/>
      <c r="V620" s="501"/>
      <c r="W620" s="549"/>
      <c r="X620" s="758"/>
      <c r="Y620" s="1"/>
    </row>
    <row r="621" spans="1:25" s="642" customFormat="1" ht="12.75" customHeight="1" outlineLevel="1" x14ac:dyDescent="0.15">
      <c r="A621" s="1089">
        <v>7069</v>
      </c>
      <c r="B621" s="677" t="s">
        <v>73</v>
      </c>
      <c r="C621" s="855"/>
      <c r="D621" s="1245">
        <f t="shared" ref="D621:D622" si="647">SUM(H621,K621,N621,Q621,T621,W621)</f>
        <v>0</v>
      </c>
      <c r="E621" s="626">
        <f t="shared" si="621"/>
        <v>0</v>
      </c>
      <c r="F621" s="683">
        <f>E621-D621</f>
        <v>0</v>
      </c>
      <c r="G621" s="651">
        <f>Balance!D90</f>
        <v>0</v>
      </c>
      <c r="H621" s="633"/>
      <c r="I621" s="757">
        <f>G621-H621</f>
        <v>0</v>
      </c>
      <c r="J621" s="651"/>
      <c r="K621" s="633"/>
      <c r="L621" s="757">
        <f>J621-K621</f>
        <v>0</v>
      </c>
      <c r="M621" s="1039"/>
      <c r="N621" s="1031"/>
      <c r="O621" s="1044">
        <f>M621-N621</f>
        <v>0</v>
      </c>
      <c r="P621" s="1039"/>
      <c r="Q621" s="1031"/>
      <c r="R621" s="1044">
        <f>P621-Q621</f>
        <v>0</v>
      </c>
      <c r="S621" s="1039"/>
      <c r="T621" s="1031"/>
      <c r="U621" s="1044">
        <f>S621-T621</f>
        <v>0</v>
      </c>
      <c r="V621" s="1039"/>
      <c r="W621" s="1031"/>
      <c r="X621" s="1044">
        <f>V621-W621</f>
        <v>0</v>
      </c>
      <c r="Y621" s="678"/>
    </row>
    <row r="622" spans="1:25" s="642" customFormat="1" ht="12.75" customHeight="1" outlineLevel="1" x14ac:dyDescent="0.15">
      <c r="A622" s="1089">
        <v>707</v>
      </c>
      <c r="B622" s="677" t="s">
        <v>74</v>
      </c>
      <c r="C622" s="855"/>
      <c r="D622" s="1245">
        <f t="shared" si="647"/>
        <v>0</v>
      </c>
      <c r="E622" s="648">
        <f t="shared" si="621"/>
        <v>0</v>
      </c>
      <c r="F622" s="683">
        <f>E622-D622</f>
        <v>0</v>
      </c>
      <c r="G622" s="651"/>
      <c r="H622" s="633"/>
      <c r="I622" s="757">
        <f>G622-H622</f>
        <v>0</v>
      </c>
      <c r="J622" s="1039"/>
      <c r="K622" s="1031"/>
      <c r="L622" s="1044">
        <f>J622-K622</f>
        <v>0</v>
      </c>
      <c r="M622" s="1039"/>
      <c r="N622" s="1031"/>
      <c r="O622" s="1044">
        <f>M622-N622</f>
        <v>0</v>
      </c>
      <c r="P622" s="1039"/>
      <c r="Q622" s="1031"/>
      <c r="R622" s="1044">
        <f>P622-Q622</f>
        <v>0</v>
      </c>
      <c r="S622" s="1039"/>
      <c r="T622" s="1031"/>
      <c r="U622" s="1044">
        <f>S622-T622</f>
        <v>0</v>
      </c>
      <c r="V622" s="1039"/>
      <c r="W622" s="1031"/>
      <c r="X622" s="1044">
        <f>V622-W622</f>
        <v>0</v>
      </c>
      <c r="Y622" s="678"/>
    </row>
    <row r="623" spans="1:25" ht="5.25" customHeight="1" outlineLevel="1" x14ac:dyDescent="0.15">
      <c r="A623" s="1101"/>
      <c r="B623" s="31"/>
      <c r="C623" s="1201"/>
      <c r="D623" s="1244"/>
      <c r="E623" s="159"/>
      <c r="F623" s="133"/>
      <c r="G623" s="501"/>
      <c r="H623" s="549"/>
      <c r="I623" s="758"/>
      <c r="J623" s="501"/>
      <c r="K623" s="549"/>
      <c r="L623" s="758"/>
      <c r="M623" s="501"/>
      <c r="N623" s="549"/>
      <c r="O623" s="758"/>
      <c r="P623" s="501"/>
      <c r="Q623" s="549"/>
      <c r="R623" s="758"/>
      <c r="S623" s="501"/>
      <c r="T623" s="549"/>
      <c r="U623" s="758"/>
      <c r="V623" s="501"/>
      <c r="W623" s="549"/>
      <c r="X623" s="758"/>
      <c r="Y623" s="1"/>
    </row>
    <row r="624" spans="1:25" ht="15" customHeight="1" outlineLevel="1" x14ac:dyDescent="0.15">
      <c r="A624" s="1376" t="s">
        <v>48</v>
      </c>
      <c r="B624" s="1377"/>
      <c r="C624" s="1218"/>
      <c r="D624" s="1243">
        <f>SUM(D626:D632)</f>
        <v>33300</v>
      </c>
      <c r="E624" s="464">
        <f t="shared" si="621"/>
        <v>0</v>
      </c>
      <c r="F624" s="132">
        <f>SUM(F626:F632)</f>
        <v>-33300</v>
      </c>
      <c r="G624" s="520">
        <f>SUM(G626:G632)</f>
        <v>0</v>
      </c>
      <c r="H624" s="566">
        <f>SUM(H626:H632)</f>
        <v>26000</v>
      </c>
      <c r="I624" s="600">
        <f>G624-H624</f>
        <v>-26000</v>
      </c>
      <c r="J624" s="520">
        <f>SUM(J626:J632)</f>
        <v>0</v>
      </c>
      <c r="K624" s="566">
        <f>SUM(K626:K632)</f>
        <v>0</v>
      </c>
      <c r="L624" s="600">
        <f>J624-K624</f>
        <v>0</v>
      </c>
      <c r="M624" s="520">
        <f>SUM(M626:M632)</f>
        <v>0</v>
      </c>
      <c r="N624" s="566">
        <f>SUM(N626:N632)</f>
        <v>4000</v>
      </c>
      <c r="O624" s="600">
        <f>M624-N624</f>
        <v>-4000</v>
      </c>
      <c r="P624" s="520">
        <f>SUM(P626:P632)</f>
        <v>0</v>
      </c>
      <c r="Q624" s="566">
        <f>SUM(Q626:Q632)</f>
        <v>800</v>
      </c>
      <c r="R624" s="600">
        <f>P624-Q624</f>
        <v>-800</v>
      </c>
      <c r="S624" s="520">
        <f>SUM(S626:S632)</f>
        <v>0</v>
      </c>
      <c r="T624" s="566">
        <f>SUM(T626:T632)</f>
        <v>1500</v>
      </c>
      <c r="U624" s="600">
        <f>S624-T624</f>
        <v>-1500</v>
      </c>
      <c r="V624" s="520">
        <f>SUM(V626:V632)</f>
        <v>0</v>
      </c>
      <c r="W624" s="566">
        <f>SUM(W626:W632)</f>
        <v>1000</v>
      </c>
      <c r="X624" s="600">
        <f>V624-W624</f>
        <v>-1000</v>
      </c>
      <c r="Y624" s="1"/>
    </row>
    <row r="625" spans="1:25" ht="5.25" customHeight="1" outlineLevel="1" x14ac:dyDescent="0.15">
      <c r="A625" s="1101"/>
      <c r="B625" s="31"/>
      <c r="C625" s="1201"/>
      <c r="D625" s="1247"/>
      <c r="E625" s="159"/>
      <c r="F625" s="133"/>
      <c r="G625" s="501"/>
      <c r="H625" s="567"/>
      <c r="I625" s="758"/>
      <c r="J625" s="501"/>
      <c r="K625" s="567"/>
      <c r="L625" s="758"/>
      <c r="M625" s="501"/>
      <c r="N625" s="567"/>
      <c r="O625" s="758"/>
      <c r="P625" s="501"/>
      <c r="Q625" s="567"/>
      <c r="R625" s="758"/>
      <c r="S625" s="501"/>
      <c r="T625" s="567"/>
      <c r="U625" s="758"/>
      <c r="V625" s="501"/>
      <c r="W625" s="567"/>
      <c r="X625" s="758"/>
      <c r="Y625" s="1"/>
    </row>
    <row r="626" spans="1:25" s="642" customFormat="1" ht="12.75" customHeight="1" outlineLevel="1" x14ac:dyDescent="0.15">
      <c r="A626" s="1119">
        <v>7068</v>
      </c>
      <c r="B626" s="677" t="s">
        <v>204</v>
      </c>
      <c r="C626" s="855" t="s">
        <v>858</v>
      </c>
      <c r="D626" s="1248">
        <f t="shared" ref="D626:D632" si="648">SUM(H626,K626,N626,Q626,T626,W626)</f>
        <v>26000</v>
      </c>
      <c r="E626" s="626">
        <f t="shared" si="621"/>
        <v>0</v>
      </c>
      <c r="F626" s="683">
        <f t="shared" ref="F626:F632" si="649">E626-D626</f>
        <v>-26000</v>
      </c>
      <c r="G626" s="651"/>
      <c r="H626" s="681">
        <v>26000</v>
      </c>
      <c r="I626" s="757">
        <f t="shared" ref="I626:I632" si="650">G626-H626</f>
        <v>-26000</v>
      </c>
      <c r="J626" s="1039"/>
      <c r="K626" s="1031"/>
      <c r="L626" s="1044">
        <f t="shared" ref="L626:L632" si="651">J626-K626</f>
        <v>0</v>
      </c>
      <c r="M626" s="1039"/>
      <c r="N626" s="1031"/>
      <c r="O626" s="1044">
        <f t="shared" ref="O626:O632" si="652">M626-N626</f>
        <v>0</v>
      </c>
      <c r="P626" s="1039"/>
      <c r="Q626" s="1031"/>
      <c r="R626" s="1044">
        <f t="shared" ref="R626:R632" si="653">P626-Q626</f>
        <v>0</v>
      </c>
      <c r="S626" s="1039"/>
      <c r="T626" s="1031"/>
      <c r="U626" s="1044">
        <f t="shared" ref="U626:U632" si="654">S626-T626</f>
        <v>0</v>
      </c>
      <c r="V626" s="1039"/>
      <c r="W626" s="1031"/>
      <c r="X626" s="1044">
        <f t="shared" ref="X626:X632" si="655">V626-W626</f>
        <v>0</v>
      </c>
      <c r="Y626" s="678"/>
    </row>
    <row r="627" spans="1:25" s="642" customFormat="1" ht="12.75" customHeight="1" outlineLevel="1" x14ac:dyDescent="0.15">
      <c r="A627" s="1119">
        <v>70681</v>
      </c>
      <c r="B627" s="677" t="s">
        <v>205</v>
      </c>
      <c r="C627" s="855" t="s">
        <v>859</v>
      </c>
      <c r="D627" s="1248">
        <f t="shared" si="648"/>
        <v>1000</v>
      </c>
      <c r="E627" s="626">
        <f t="shared" si="621"/>
        <v>0</v>
      </c>
      <c r="F627" s="683">
        <f t="shared" si="649"/>
        <v>-1000</v>
      </c>
      <c r="G627" s="1054"/>
      <c r="H627" s="1029"/>
      <c r="I627" s="757">
        <f t="shared" si="650"/>
        <v>0</v>
      </c>
      <c r="J627" s="1039"/>
      <c r="K627" s="1031"/>
      <c r="L627" s="1044">
        <f t="shared" si="651"/>
        <v>0</v>
      </c>
      <c r="M627" s="1039"/>
      <c r="N627" s="1031"/>
      <c r="O627" s="1044">
        <f t="shared" si="652"/>
        <v>0</v>
      </c>
      <c r="P627" s="1039"/>
      <c r="Q627" s="1031"/>
      <c r="R627" s="1044">
        <f t="shared" si="653"/>
        <v>0</v>
      </c>
      <c r="S627" s="1039"/>
      <c r="T627" s="1031"/>
      <c r="U627" s="1044">
        <f t="shared" si="654"/>
        <v>0</v>
      </c>
      <c r="V627" s="651"/>
      <c r="W627" s="681">
        <v>1000</v>
      </c>
      <c r="X627" s="757">
        <f t="shared" si="655"/>
        <v>-1000</v>
      </c>
      <c r="Y627" s="678"/>
    </row>
    <row r="628" spans="1:25" s="642" customFormat="1" ht="12.75" customHeight="1" outlineLevel="1" x14ac:dyDescent="0.15">
      <c r="A628" s="1119">
        <v>706804</v>
      </c>
      <c r="B628" s="677" t="s">
        <v>206</v>
      </c>
      <c r="C628" s="855" t="s">
        <v>859</v>
      </c>
      <c r="D628" s="1248">
        <f t="shared" si="648"/>
        <v>4000</v>
      </c>
      <c r="E628" s="626">
        <f t="shared" si="621"/>
        <v>0</v>
      </c>
      <c r="F628" s="683">
        <f t="shared" si="649"/>
        <v>-4000</v>
      </c>
      <c r="G628" s="1054"/>
      <c r="H628" s="1029"/>
      <c r="I628" s="757">
        <f t="shared" si="650"/>
        <v>0</v>
      </c>
      <c r="J628" s="1039"/>
      <c r="K628" s="1031"/>
      <c r="L628" s="1044">
        <f t="shared" si="651"/>
        <v>0</v>
      </c>
      <c r="M628" s="651"/>
      <c r="N628" s="681">
        <v>4000</v>
      </c>
      <c r="O628" s="757">
        <f t="shared" si="652"/>
        <v>-4000</v>
      </c>
      <c r="P628" s="1039"/>
      <c r="Q628" s="1031"/>
      <c r="R628" s="1044">
        <f t="shared" si="653"/>
        <v>0</v>
      </c>
      <c r="S628" s="1039"/>
      <c r="T628" s="1031"/>
      <c r="U628" s="1044">
        <f t="shared" si="654"/>
        <v>0</v>
      </c>
      <c r="V628" s="1039"/>
      <c r="W628" s="1031"/>
      <c r="X628" s="1044">
        <f t="shared" si="655"/>
        <v>0</v>
      </c>
      <c r="Y628" s="678"/>
    </row>
    <row r="629" spans="1:25" s="642" customFormat="1" ht="12.75" customHeight="1" outlineLevel="1" x14ac:dyDescent="0.15">
      <c r="A629" s="1119">
        <v>706821</v>
      </c>
      <c r="B629" s="677" t="s">
        <v>207</v>
      </c>
      <c r="C629" s="855" t="s">
        <v>859</v>
      </c>
      <c r="D629" s="1248">
        <f t="shared" si="648"/>
        <v>1000</v>
      </c>
      <c r="E629" s="648">
        <f t="shared" si="621"/>
        <v>0</v>
      </c>
      <c r="F629" s="683">
        <f t="shared" si="649"/>
        <v>-1000</v>
      </c>
      <c r="G629" s="1054"/>
      <c r="H629" s="1029"/>
      <c r="I629" s="757">
        <f t="shared" si="650"/>
        <v>0</v>
      </c>
      <c r="J629" s="1039"/>
      <c r="K629" s="1031"/>
      <c r="L629" s="1044">
        <f t="shared" si="651"/>
        <v>0</v>
      </c>
      <c r="M629" s="1039"/>
      <c r="N629" s="1031"/>
      <c r="O629" s="1044">
        <f t="shared" si="652"/>
        <v>0</v>
      </c>
      <c r="P629" s="1039"/>
      <c r="Q629" s="1031"/>
      <c r="R629" s="1044">
        <f t="shared" si="653"/>
        <v>0</v>
      </c>
      <c r="S629" s="651"/>
      <c r="T629" s="681">
        <v>1000</v>
      </c>
      <c r="U629" s="757">
        <f t="shared" si="654"/>
        <v>-1000</v>
      </c>
      <c r="V629" s="1039"/>
      <c r="W629" s="1031"/>
      <c r="X629" s="1044">
        <f t="shared" si="655"/>
        <v>0</v>
      </c>
      <c r="Y629" s="678"/>
    </row>
    <row r="630" spans="1:25" s="642" customFormat="1" ht="12.75" customHeight="1" outlineLevel="1" x14ac:dyDescent="0.15">
      <c r="A630" s="1119">
        <v>706822</v>
      </c>
      <c r="B630" s="677" t="s">
        <v>208</v>
      </c>
      <c r="C630" s="855" t="s">
        <v>859</v>
      </c>
      <c r="D630" s="1248">
        <f t="shared" si="648"/>
        <v>500</v>
      </c>
      <c r="E630" s="648">
        <f t="shared" si="621"/>
        <v>0</v>
      </c>
      <c r="F630" s="683">
        <f t="shared" si="649"/>
        <v>-500</v>
      </c>
      <c r="G630" s="1054"/>
      <c r="H630" s="1029"/>
      <c r="I630" s="757">
        <f t="shared" si="650"/>
        <v>0</v>
      </c>
      <c r="J630" s="1039"/>
      <c r="K630" s="1031"/>
      <c r="L630" s="1044">
        <f t="shared" si="651"/>
        <v>0</v>
      </c>
      <c r="M630" s="1039"/>
      <c r="N630" s="1031"/>
      <c r="O630" s="1044">
        <f t="shared" si="652"/>
        <v>0</v>
      </c>
      <c r="P630" s="1039"/>
      <c r="Q630" s="1031"/>
      <c r="R630" s="1044">
        <f t="shared" si="653"/>
        <v>0</v>
      </c>
      <c r="S630" s="651"/>
      <c r="T630" s="681">
        <v>500</v>
      </c>
      <c r="U630" s="757">
        <f t="shared" si="654"/>
        <v>-500</v>
      </c>
      <c r="V630" s="1039"/>
      <c r="W630" s="1031"/>
      <c r="X630" s="1044">
        <f t="shared" si="655"/>
        <v>0</v>
      </c>
      <c r="Y630" s="678"/>
    </row>
    <row r="631" spans="1:25" s="642" customFormat="1" ht="12.75" customHeight="1" outlineLevel="1" x14ac:dyDescent="0.15">
      <c r="A631" s="1124"/>
      <c r="B631" s="677" t="s">
        <v>480</v>
      </c>
      <c r="C631" s="855" t="s">
        <v>859</v>
      </c>
      <c r="D631" s="1248">
        <f t="shared" si="648"/>
        <v>300</v>
      </c>
      <c r="E631" s="648">
        <f t="shared" si="621"/>
        <v>0</v>
      </c>
      <c r="F631" s="683">
        <f t="shared" si="649"/>
        <v>-300</v>
      </c>
      <c r="G631" s="1054"/>
      <c r="H631" s="1029"/>
      <c r="I631" s="757">
        <f t="shared" si="650"/>
        <v>0</v>
      </c>
      <c r="J631" s="1039"/>
      <c r="K631" s="1031"/>
      <c r="L631" s="1044">
        <f t="shared" si="651"/>
        <v>0</v>
      </c>
      <c r="M631" s="1039"/>
      <c r="N631" s="1031"/>
      <c r="O631" s="1044">
        <f t="shared" si="652"/>
        <v>0</v>
      </c>
      <c r="P631" s="651"/>
      <c r="Q631" s="633">
        <v>300</v>
      </c>
      <c r="R631" s="835">
        <f t="shared" ref="R631" si="656">P631-Q631</f>
        <v>-300</v>
      </c>
      <c r="S631" s="1039"/>
      <c r="T631" s="1031"/>
      <c r="U631" s="1044">
        <f t="shared" si="654"/>
        <v>0</v>
      </c>
      <c r="V631" s="1039"/>
      <c r="W631" s="1031"/>
      <c r="X631" s="1044">
        <f t="shared" si="655"/>
        <v>0</v>
      </c>
      <c r="Y631" s="678"/>
    </row>
    <row r="632" spans="1:25" s="642" customFormat="1" ht="12.75" customHeight="1" outlineLevel="1" x14ac:dyDescent="0.15">
      <c r="A632" s="1119">
        <v>706852</v>
      </c>
      <c r="B632" s="677" t="s">
        <v>209</v>
      </c>
      <c r="C632" s="855" t="s">
        <v>859</v>
      </c>
      <c r="D632" s="1248">
        <f t="shared" si="648"/>
        <v>500</v>
      </c>
      <c r="E632" s="626">
        <f t="shared" si="621"/>
        <v>0</v>
      </c>
      <c r="F632" s="683">
        <f t="shared" si="649"/>
        <v>-500</v>
      </c>
      <c r="G632" s="1054"/>
      <c r="H632" s="1029"/>
      <c r="I632" s="757">
        <f t="shared" si="650"/>
        <v>0</v>
      </c>
      <c r="J632" s="1039"/>
      <c r="K632" s="1031"/>
      <c r="L632" s="1044">
        <f t="shared" si="651"/>
        <v>0</v>
      </c>
      <c r="M632" s="1039"/>
      <c r="N632" s="1031"/>
      <c r="O632" s="1044">
        <f t="shared" si="652"/>
        <v>0</v>
      </c>
      <c r="P632" s="651"/>
      <c r="Q632" s="633">
        <v>500</v>
      </c>
      <c r="R632" s="835">
        <f t="shared" si="653"/>
        <v>-500</v>
      </c>
      <c r="S632" s="1039"/>
      <c r="T632" s="1031"/>
      <c r="U632" s="1044">
        <f t="shared" si="654"/>
        <v>0</v>
      </c>
      <c r="V632" s="1039"/>
      <c r="W632" s="1031"/>
      <c r="X632" s="1044">
        <f t="shared" si="655"/>
        <v>0</v>
      </c>
      <c r="Y632" s="678"/>
    </row>
    <row r="633" spans="1:25" ht="5.25" customHeight="1" outlineLevel="1" x14ac:dyDescent="0.15">
      <c r="A633" s="1121"/>
      <c r="B633" s="31"/>
      <c r="C633" s="1201"/>
      <c r="D633" s="1247"/>
      <c r="E633" s="159"/>
      <c r="F633" s="133"/>
      <c r="G633" s="501"/>
      <c r="H633" s="567"/>
      <c r="I633" s="758"/>
      <c r="J633" s="501"/>
      <c r="K633" s="567"/>
      <c r="L633" s="758"/>
      <c r="M633" s="501"/>
      <c r="N633" s="567"/>
      <c r="O633" s="758"/>
      <c r="P633" s="501"/>
      <c r="Q633" s="567"/>
      <c r="R633" s="758"/>
      <c r="S633" s="501"/>
      <c r="T633" s="567"/>
      <c r="U633" s="758"/>
      <c r="V633" s="501"/>
      <c r="W633" s="567"/>
      <c r="X633" s="758"/>
      <c r="Y633" s="1"/>
    </row>
    <row r="634" spans="1:25" ht="15" customHeight="1" outlineLevel="1" x14ac:dyDescent="0.15">
      <c r="A634" s="1376" t="s">
        <v>50</v>
      </c>
      <c r="B634" s="1377"/>
      <c r="C634" s="1218"/>
      <c r="D634" s="1243">
        <f>SUM(D636)</f>
        <v>1000</v>
      </c>
      <c r="E634" s="464">
        <f t="shared" si="621"/>
        <v>0</v>
      </c>
      <c r="F634" s="132">
        <f>SUM(F636)</f>
        <v>-1000</v>
      </c>
      <c r="G634" s="520">
        <f t="shared" ref="G634:V634" si="657">SUM(G636)</f>
        <v>0</v>
      </c>
      <c r="H634" s="566">
        <f>SUM(H636)</f>
        <v>0</v>
      </c>
      <c r="I634" s="600">
        <f>G634-H634</f>
        <v>0</v>
      </c>
      <c r="J634" s="520">
        <f t="shared" si="657"/>
        <v>0</v>
      </c>
      <c r="K634" s="566">
        <f>SUM(K636)</f>
        <v>0</v>
      </c>
      <c r="L634" s="600">
        <f>J634-K634</f>
        <v>0</v>
      </c>
      <c r="M634" s="520">
        <f t="shared" si="657"/>
        <v>0</v>
      </c>
      <c r="N634" s="566">
        <f>SUM(N636)</f>
        <v>0</v>
      </c>
      <c r="O634" s="600">
        <f>M634-N634</f>
        <v>0</v>
      </c>
      <c r="P634" s="520">
        <f t="shared" si="657"/>
        <v>0</v>
      </c>
      <c r="Q634" s="566">
        <f>SUM(Q636)</f>
        <v>0</v>
      </c>
      <c r="R634" s="600">
        <f>P634-Q634</f>
        <v>0</v>
      </c>
      <c r="S634" s="520">
        <f t="shared" si="657"/>
        <v>0</v>
      </c>
      <c r="T634" s="566">
        <f>SUM(T636)</f>
        <v>1000</v>
      </c>
      <c r="U634" s="600">
        <f>S634-T634</f>
        <v>-1000</v>
      </c>
      <c r="V634" s="520">
        <f t="shared" si="657"/>
        <v>0</v>
      </c>
      <c r="W634" s="566">
        <f>SUM(W636)</f>
        <v>0</v>
      </c>
      <c r="X634" s="600">
        <f>V634-W634</f>
        <v>0</v>
      </c>
      <c r="Y634" s="1"/>
    </row>
    <row r="635" spans="1:25" ht="5.25" customHeight="1" outlineLevel="1" x14ac:dyDescent="0.15">
      <c r="A635" s="1121"/>
      <c r="B635" s="31"/>
      <c r="C635" s="1201"/>
      <c r="D635" s="1247"/>
      <c r="E635" s="159"/>
      <c r="F635" s="133"/>
      <c r="G635" s="501"/>
      <c r="H635" s="567"/>
      <c r="I635" s="758"/>
      <c r="J635" s="501"/>
      <c r="K635" s="567"/>
      <c r="L635" s="758"/>
      <c r="M635" s="501"/>
      <c r="N635" s="567"/>
      <c r="O635" s="758"/>
      <c r="P635" s="501"/>
      <c r="Q635" s="567"/>
      <c r="R635" s="758"/>
      <c r="S635" s="501"/>
      <c r="T635" s="567"/>
      <c r="U635" s="758"/>
      <c r="V635" s="501"/>
      <c r="W635" s="567"/>
      <c r="X635" s="758"/>
      <c r="Y635" s="1"/>
    </row>
    <row r="636" spans="1:25" s="613" customFormat="1" ht="12.75" customHeight="1" outlineLevel="1" x14ac:dyDescent="0.15">
      <c r="A636" s="1119">
        <v>7067</v>
      </c>
      <c r="B636" s="677" t="s">
        <v>210</v>
      </c>
      <c r="C636" s="855" t="s">
        <v>859</v>
      </c>
      <c r="D636" s="1248">
        <f t="shared" ref="D636" si="658">SUM(H636,K636,N636,Q636,T636,W636)</f>
        <v>1000</v>
      </c>
      <c r="E636" s="626">
        <f t="shared" si="621"/>
        <v>0</v>
      </c>
      <c r="F636" s="683">
        <f>E636-D636</f>
        <v>-1000</v>
      </c>
      <c r="G636" s="651"/>
      <c r="H636" s="681"/>
      <c r="I636" s="757">
        <f>G636-H636</f>
        <v>0</v>
      </c>
      <c r="J636" s="1039"/>
      <c r="K636" s="1031"/>
      <c r="L636" s="1044">
        <f>J636-K636</f>
        <v>0</v>
      </c>
      <c r="M636" s="1039"/>
      <c r="N636" s="1031"/>
      <c r="O636" s="1044">
        <f>M636-N636</f>
        <v>0</v>
      </c>
      <c r="P636" s="1039"/>
      <c r="Q636" s="1031"/>
      <c r="R636" s="1044">
        <f>P636-Q636</f>
        <v>0</v>
      </c>
      <c r="S636" s="651"/>
      <c r="T636" s="681">
        <v>1000</v>
      </c>
      <c r="U636" s="757">
        <f>S636-T636</f>
        <v>-1000</v>
      </c>
      <c r="V636" s="1039"/>
      <c r="W636" s="1031"/>
      <c r="X636" s="757">
        <f>V636-W636</f>
        <v>0</v>
      </c>
      <c r="Y636" s="612"/>
    </row>
    <row r="637" spans="1:25" ht="5.25" customHeight="1" outlineLevel="1" x14ac:dyDescent="0.15">
      <c r="A637" s="1121"/>
      <c r="B637" s="31"/>
      <c r="C637" s="1201"/>
      <c r="D637" s="1247"/>
      <c r="E637" s="159"/>
      <c r="F637" s="133"/>
      <c r="G637" s="501"/>
      <c r="H637" s="567"/>
      <c r="I637" s="758"/>
      <c r="J637" s="501"/>
      <c r="K637" s="567"/>
      <c r="L637" s="758"/>
      <c r="M637" s="501"/>
      <c r="N637" s="567"/>
      <c r="O637" s="758"/>
      <c r="P637" s="501"/>
      <c r="Q637" s="567"/>
      <c r="R637" s="758"/>
      <c r="S637" s="501"/>
      <c r="T637" s="567"/>
      <c r="U637" s="758"/>
      <c r="V637" s="501"/>
      <c r="W637" s="567"/>
      <c r="X637" s="758"/>
      <c r="Y637" s="1"/>
    </row>
    <row r="638" spans="1:25" ht="15" customHeight="1" outlineLevel="1" x14ac:dyDescent="0.15">
      <c r="A638" s="1376" t="s">
        <v>75</v>
      </c>
      <c r="B638" s="1377"/>
      <c r="C638" s="1218"/>
      <c r="D638" s="1243">
        <f>SUM(D640)</f>
        <v>0</v>
      </c>
      <c r="E638" s="464">
        <f t="shared" si="621"/>
        <v>0</v>
      </c>
      <c r="F638" s="132">
        <f>SUM(F640)</f>
        <v>0</v>
      </c>
      <c r="G638" s="520">
        <f t="shared" ref="G638:V638" si="659">SUM(G640)</f>
        <v>0</v>
      </c>
      <c r="H638" s="566">
        <f>SUM(H640)</f>
        <v>0</v>
      </c>
      <c r="I638" s="600">
        <f>G638-H638</f>
        <v>0</v>
      </c>
      <c r="J638" s="520">
        <f t="shared" si="659"/>
        <v>0</v>
      </c>
      <c r="K638" s="566">
        <f>SUM(K640)</f>
        <v>0</v>
      </c>
      <c r="L638" s="600">
        <f>J638-K638</f>
        <v>0</v>
      </c>
      <c r="M638" s="520">
        <f t="shared" si="659"/>
        <v>0</v>
      </c>
      <c r="N638" s="566">
        <f>SUM(N640)</f>
        <v>0</v>
      </c>
      <c r="O638" s="600">
        <f>M638-N638</f>
        <v>0</v>
      </c>
      <c r="P638" s="520">
        <f t="shared" si="659"/>
        <v>0</v>
      </c>
      <c r="Q638" s="566">
        <f>SUM(Q640)</f>
        <v>0</v>
      </c>
      <c r="R638" s="600">
        <f>P638-Q638</f>
        <v>0</v>
      </c>
      <c r="S638" s="520">
        <f t="shared" si="659"/>
        <v>0</v>
      </c>
      <c r="T638" s="566">
        <f>SUM(T640)</f>
        <v>0</v>
      </c>
      <c r="U638" s="600">
        <f>S638-T638</f>
        <v>0</v>
      </c>
      <c r="V638" s="520">
        <f t="shared" si="659"/>
        <v>0</v>
      </c>
      <c r="W638" s="566">
        <f>SUM(W640)</f>
        <v>0</v>
      </c>
      <c r="X638" s="600">
        <f>V638-W638</f>
        <v>0</v>
      </c>
      <c r="Y638" s="1"/>
    </row>
    <row r="639" spans="1:25" ht="5.25" customHeight="1" outlineLevel="1" x14ac:dyDescent="0.15">
      <c r="A639" s="1121"/>
      <c r="B639" s="31"/>
      <c r="C639" s="1201"/>
      <c r="D639" s="1247"/>
      <c r="E639" s="159"/>
      <c r="F639" s="133"/>
      <c r="G639" s="501"/>
      <c r="H639" s="567"/>
      <c r="I639" s="758"/>
      <c r="J639" s="501"/>
      <c r="K639" s="567"/>
      <c r="L639" s="758"/>
      <c r="M639" s="501"/>
      <c r="N639" s="567"/>
      <c r="O639" s="758"/>
      <c r="P639" s="501"/>
      <c r="Q639" s="567"/>
      <c r="R639" s="758"/>
      <c r="S639" s="501"/>
      <c r="T639" s="567"/>
      <c r="U639" s="758"/>
      <c r="V639" s="501"/>
      <c r="W639" s="567"/>
      <c r="X639" s="758"/>
      <c r="Y639" s="1"/>
    </row>
    <row r="640" spans="1:25" s="613" customFormat="1" outlineLevel="1" x14ac:dyDescent="0.15">
      <c r="A640" s="1119">
        <v>70661</v>
      </c>
      <c r="B640" s="684"/>
      <c r="C640" s="1226"/>
      <c r="D640" s="1248">
        <f t="shared" ref="D640" si="660">SUM(H640,K640,N640,Q640,T640,W640)</f>
        <v>0</v>
      </c>
      <c r="E640" s="648">
        <f t="shared" si="621"/>
        <v>0</v>
      </c>
      <c r="F640" s="683">
        <f>E640-D640</f>
        <v>0</v>
      </c>
      <c r="G640" s="1054"/>
      <c r="H640" s="1029"/>
      <c r="I640" s="757">
        <f>G640-H640</f>
        <v>0</v>
      </c>
      <c r="J640" s="1039"/>
      <c r="K640" s="1031"/>
      <c r="L640" s="1044">
        <f>J640-K640</f>
        <v>0</v>
      </c>
      <c r="M640" s="1039"/>
      <c r="N640" s="1031"/>
      <c r="O640" s="1044">
        <f>M640-N640</f>
        <v>0</v>
      </c>
      <c r="P640" s="1039"/>
      <c r="Q640" s="1031"/>
      <c r="R640" s="1044">
        <f>P640-Q640</f>
        <v>0</v>
      </c>
      <c r="S640" s="1039"/>
      <c r="T640" s="1031"/>
      <c r="U640" s="1044">
        <f>S640-T640</f>
        <v>0</v>
      </c>
      <c r="V640" s="651">
        <f>Balance!D89</f>
        <v>0</v>
      </c>
      <c r="W640" s="681"/>
      <c r="X640" s="757">
        <f>V640-W640</f>
        <v>0</v>
      </c>
      <c r="Y640" s="612"/>
    </row>
    <row r="641" spans="1:25" ht="5.25" customHeight="1" outlineLevel="1" x14ac:dyDescent="0.15">
      <c r="A641" s="1121"/>
      <c r="B641" s="31"/>
      <c r="C641" s="1201"/>
      <c r="D641" s="1247"/>
      <c r="E641" s="159"/>
      <c r="F641" s="133"/>
      <c r="G641" s="501"/>
      <c r="H641" s="567"/>
      <c r="I641" s="758"/>
      <c r="J641" s="501"/>
      <c r="K641" s="567"/>
      <c r="L641" s="758"/>
      <c r="M641" s="501"/>
      <c r="N641" s="567"/>
      <c r="O641" s="758"/>
      <c r="P641" s="501"/>
      <c r="Q641" s="567"/>
      <c r="R641" s="758"/>
      <c r="S641" s="501"/>
      <c r="T641" s="567"/>
      <c r="U641" s="758"/>
      <c r="V641" s="501"/>
      <c r="W641" s="567"/>
      <c r="X641" s="758"/>
      <c r="Y641" s="1"/>
    </row>
    <row r="642" spans="1:25" ht="15" customHeight="1" outlineLevel="1" x14ac:dyDescent="0.15">
      <c r="A642" s="1376" t="s">
        <v>76</v>
      </c>
      <c r="B642" s="1377"/>
      <c r="C642" s="1218"/>
      <c r="D642" s="1243">
        <f>SUM(D644)</f>
        <v>0</v>
      </c>
      <c r="E642" s="135">
        <f t="shared" si="621"/>
        <v>0</v>
      </c>
      <c r="F642" s="132">
        <f>SUM(F644)</f>
        <v>0</v>
      </c>
      <c r="G642" s="520">
        <f t="shared" ref="G642:V642" si="661">SUM(G644)</f>
        <v>0</v>
      </c>
      <c r="H642" s="566">
        <f>SUM(H644)</f>
        <v>0</v>
      </c>
      <c r="I642" s="600">
        <f>G642-H642</f>
        <v>0</v>
      </c>
      <c r="J642" s="520">
        <f t="shared" si="661"/>
        <v>0</v>
      </c>
      <c r="K642" s="566">
        <f>SUM(K644)</f>
        <v>0</v>
      </c>
      <c r="L642" s="600">
        <f>J642-K642</f>
        <v>0</v>
      </c>
      <c r="M642" s="520">
        <f t="shared" si="661"/>
        <v>0</v>
      </c>
      <c r="N642" s="566">
        <f>SUM(N644)</f>
        <v>0</v>
      </c>
      <c r="O642" s="600">
        <f>M642-N642</f>
        <v>0</v>
      </c>
      <c r="P642" s="520">
        <f t="shared" si="661"/>
        <v>0</v>
      </c>
      <c r="Q642" s="566">
        <f>SUM(Q644)</f>
        <v>0</v>
      </c>
      <c r="R642" s="600">
        <f>P642-Q642</f>
        <v>0</v>
      </c>
      <c r="S642" s="520">
        <f t="shared" si="661"/>
        <v>0</v>
      </c>
      <c r="T642" s="566">
        <f>SUM(T644)</f>
        <v>0</v>
      </c>
      <c r="U642" s="600">
        <f>S642-T642</f>
        <v>0</v>
      </c>
      <c r="V642" s="520">
        <f t="shared" si="661"/>
        <v>0</v>
      </c>
      <c r="W642" s="566">
        <f>SUM(W644)</f>
        <v>0</v>
      </c>
      <c r="X642" s="600">
        <f>V642-W642</f>
        <v>0</v>
      </c>
      <c r="Y642" s="1"/>
    </row>
    <row r="643" spans="1:25" ht="5.25" customHeight="1" outlineLevel="1" x14ac:dyDescent="0.15">
      <c r="A643" s="1121"/>
      <c r="B643" s="31"/>
      <c r="C643" s="1201"/>
      <c r="D643" s="1247"/>
      <c r="E643" s="159"/>
      <c r="F643" s="133"/>
      <c r="G643" s="501"/>
      <c r="H643" s="567"/>
      <c r="I643" s="758"/>
      <c r="J643" s="501"/>
      <c r="K643" s="567"/>
      <c r="L643" s="758"/>
      <c r="M643" s="501"/>
      <c r="N643" s="567"/>
      <c r="O643" s="758"/>
      <c r="P643" s="501"/>
      <c r="Q643" s="567"/>
      <c r="R643" s="758"/>
      <c r="S643" s="501"/>
      <c r="T643" s="567"/>
      <c r="U643" s="758"/>
      <c r="V643" s="501"/>
      <c r="W643" s="567"/>
      <c r="X643" s="758"/>
      <c r="Y643" s="1"/>
    </row>
    <row r="644" spans="1:25" s="613" customFormat="1" outlineLevel="1" x14ac:dyDescent="0.15">
      <c r="A644" s="1119">
        <v>70665</v>
      </c>
      <c r="B644" s="677" t="s">
        <v>211</v>
      </c>
      <c r="C644" s="855"/>
      <c r="D644" s="1248">
        <f t="shared" ref="D644" si="662">SUM(H644,K644,N644,Q644,T644,W644)</f>
        <v>0</v>
      </c>
      <c r="E644" s="648">
        <f t="shared" si="621"/>
        <v>0</v>
      </c>
      <c r="F644" s="683">
        <f>E644-D644</f>
        <v>0</v>
      </c>
      <c r="G644" s="1054"/>
      <c r="H644" s="1029"/>
      <c r="I644" s="757">
        <f>G644-H644</f>
        <v>0</v>
      </c>
      <c r="J644" s="1039"/>
      <c r="K644" s="1031"/>
      <c r="L644" s="1044">
        <f>J644-K644</f>
        <v>0</v>
      </c>
      <c r="M644" s="1039"/>
      <c r="N644" s="1031"/>
      <c r="O644" s="1044">
        <f>M644-N644</f>
        <v>0</v>
      </c>
      <c r="P644" s="1039"/>
      <c r="Q644" s="1031"/>
      <c r="R644" s="1044">
        <f>P644-Q644</f>
        <v>0</v>
      </c>
      <c r="S644" s="1039"/>
      <c r="T644" s="1031"/>
      <c r="U644" s="1044">
        <f>S644-T644</f>
        <v>0</v>
      </c>
      <c r="V644" s="1039"/>
      <c r="W644" s="1031"/>
      <c r="X644" s="1044">
        <f>V644-W644</f>
        <v>0</v>
      </c>
      <c r="Y644" s="612"/>
    </row>
    <row r="645" spans="1:25" ht="5.25" customHeight="1" outlineLevel="1" x14ac:dyDescent="0.15">
      <c r="A645" s="1123"/>
      <c r="B645" s="482"/>
      <c r="C645" s="1232"/>
      <c r="D645" s="1251"/>
      <c r="E645" s="163"/>
      <c r="F645" s="139"/>
      <c r="G645" s="506"/>
      <c r="H645" s="569"/>
      <c r="I645" s="761"/>
      <c r="J645" s="506"/>
      <c r="K645" s="569"/>
      <c r="L645" s="761"/>
      <c r="M645" s="506"/>
      <c r="N645" s="569"/>
      <c r="O645" s="761"/>
      <c r="P645" s="506"/>
      <c r="Q645" s="569"/>
      <c r="R645" s="761"/>
      <c r="S645" s="506"/>
      <c r="T645" s="569"/>
      <c r="U645" s="761"/>
      <c r="V645" s="506"/>
      <c r="W645" s="569"/>
      <c r="X645" s="761"/>
      <c r="Y645" s="1"/>
    </row>
    <row r="646" spans="1:25" ht="15" customHeight="1" x14ac:dyDescent="0.15">
      <c r="A646" s="1381" t="s">
        <v>439</v>
      </c>
      <c r="B646" s="1382"/>
      <c r="C646" s="1224"/>
      <c r="D646" s="1252">
        <f>SUM(D642,D638,D634,D624,D619)</f>
        <v>34300</v>
      </c>
      <c r="E646" s="1070">
        <f t="shared" si="621"/>
        <v>0</v>
      </c>
      <c r="F646" s="479">
        <f>SUM(F642,F638,F634,F624,F619)</f>
        <v>-34300</v>
      </c>
      <c r="G646" s="521">
        <f>SUM(G642,G638,G634,G624,G619)</f>
        <v>0</v>
      </c>
      <c r="H646" s="570">
        <f>SUM(H642,H638,H634,H624,H619)</f>
        <v>26000</v>
      </c>
      <c r="I646" s="601">
        <f>G646-H646</f>
        <v>-26000</v>
      </c>
      <c r="J646" s="521">
        <f>SUM(J642,J638,J634,J624,J619)</f>
        <v>0</v>
      </c>
      <c r="K646" s="570">
        <f>SUM(K642,K638,K634,K624,K619)</f>
        <v>0</v>
      </c>
      <c r="L646" s="601">
        <f>J646-K646</f>
        <v>0</v>
      </c>
      <c r="M646" s="521">
        <f>SUM(M642,M638,M634,M624,M619)</f>
        <v>0</v>
      </c>
      <c r="N646" s="570">
        <f>SUM(N642,N638,N634,N624,N619)</f>
        <v>4000</v>
      </c>
      <c r="O646" s="601">
        <f>M646-N646</f>
        <v>-4000</v>
      </c>
      <c r="P646" s="521">
        <f>SUM(P642,P638,P634,P624,P619)</f>
        <v>0</v>
      </c>
      <c r="Q646" s="570">
        <f>SUM(Q642,Q638,Q634,Q624,Q619)</f>
        <v>800</v>
      </c>
      <c r="R646" s="601">
        <f>P646-Q646</f>
        <v>-800</v>
      </c>
      <c r="S646" s="521">
        <f>SUM(S642,S638,S634,S624,S619)</f>
        <v>0</v>
      </c>
      <c r="T646" s="570">
        <f>SUM(T642,T638,T634,T624,T619)</f>
        <v>2500</v>
      </c>
      <c r="U646" s="601">
        <f>S646-T646</f>
        <v>-2500</v>
      </c>
      <c r="V646" s="521">
        <f>SUM(V642,V638,V634,V624,V619)</f>
        <v>0</v>
      </c>
      <c r="W646" s="570">
        <f>SUM(W642,W638,W634,W624,W619)</f>
        <v>1000</v>
      </c>
      <c r="X646" s="601">
        <f>V646-W646</f>
        <v>-1000</v>
      </c>
      <c r="Y646" s="1"/>
    </row>
    <row r="647" spans="1:25" ht="28" customHeight="1" x14ac:dyDescent="0.15">
      <c r="A647" s="1332" t="s">
        <v>458</v>
      </c>
      <c r="B647" s="1333"/>
      <c r="C647" s="1178"/>
      <c r="D647" s="1253"/>
      <c r="E647" s="141"/>
      <c r="F647" s="142"/>
      <c r="G647" s="488"/>
      <c r="H647" s="556"/>
      <c r="I647" s="595"/>
      <c r="J647" s="488"/>
      <c r="K647" s="556"/>
      <c r="L647" s="595"/>
      <c r="M647" s="488"/>
      <c r="N647" s="556"/>
      <c r="O647" s="595"/>
      <c r="P647" s="488"/>
      <c r="Q647" s="556"/>
      <c r="R647" s="595"/>
      <c r="S647" s="488"/>
      <c r="T647" s="556"/>
      <c r="U647" s="595"/>
      <c r="V647" s="488"/>
      <c r="W647" s="556"/>
      <c r="X647" s="595"/>
      <c r="Y647" s="1"/>
    </row>
    <row r="648" spans="1:25" ht="15" customHeight="1" outlineLevel="1" x14ac:dyDescent="0.15">
      <c r="A648" s="1374" t="s">
        <v>52</v>
      </c>
      <c r="B648" s="1375"/>
      <c r="C648" s="1218"/>
      <c r="D648" s="1243">
        <f>SUM(D650)</f>
        <v>0</v>
      </c>
      <c r="E648" s="463">
        <f t="shared" si="621"/>
        <v>0</v>
      </c>
      <c r="F648" s="132">
        <f>SUM(F650)</f>
        <v>0</v>
      </c>
      <c r="G648" s="519">
        <f t="shared" ref="G648:V648" si="663">SUM(G650)</f>
        <v>0</v>
      </c>
      <c r="H648" s="566">
        <f>SUM(H650)</f>
        <v>0</v>
      </c>
      <c r="I648" s="599">
        <f>G648-H648</f>
        <v>0</v>
      </c>
      <c r="J648" s="519">
        <f t="shared" si="663"/>
        <v>0</v>
      </c>
      <c r="K648" s="566">
        <f>SUM(K650)</f>
        <v>0</v>
      </c>
      <c r="L648" s="599">
        <f>J648-K648</f>
        <v>0</v>
      </c>
      <c r="M648" s="519">
        <f t="shared" si="663"/>
        <v>0</v>
      </c>
      <c r="N648" s="566">
        <f>SUM(N650)</f>
        <v>0</v>
      </c>
      <c r="O648" s="599">
        <f>M648-N648</f>
        <v>0</v>
      </c>
      <c r="P648" s="519">
        <f t="shared" si="663"/>
        <v>0</v>
      </c>
      <c r="Q648" s="566">
        <f>SUM(Q650)</f>
        <v>0</v>
      </c>
      <c r="R648" s="599">
        <f>P648-Q648</f>
        <v>0</v>
      </c>
      <c r="S648" s="519">
        <f t="shared" si="663"/>
        <v>0</v>
      </c>
      <c r="T648" s="566">
        <f>SUM(T650)</f>
        <v>0</v>
      </c>
      <c r="U648" s="599">
        <f>S648-T648</f>
        <v>0</v>
      </c>
      <c r="V648" s="519">
        <f t="shared" si="663"/>
        <v>0</v>
      </c>
      <c r="W648" s="566">
        <f>SUM(W650)</f>
        <v>0</v>
      </c>
      <c r="X648" s="599">
        <f>V648-W648</f>
        <v>0</v>
      </c>
      <c r="Y648" s="1"/>
    </row>
    <row r="649" spans="1:25" ht="5.25" customHeight="1" outlineLevel="1" x14ac:dyDescent="0.15">
      <c r="A649" s="1121"/>
      <c r="B649" s="31"/>
      <c r="C649" s="1201"/>
      <c r="D649" s="1247"/>
      <c r="E649" s="159"/>
      <c r="F649" s="133"/>
      <c r="G649" s="501"/>
      <c r="H649" s="567"/>
      <c r="I649" s="758"/>
      <c r="J649" s="501"/>
      <c r="K649" s="567"/>
      <c r="L649" s="758"/>
      <c r="M649" s="501"/>
      <c r="N649" s="567"/>
      <c r="O649" s="758"/>
      <c r="P649" s="501"/>
      <c r="Q649" s="567"/>
      <c r="R649" s="758"/>
      <c r="S649" s="501"/>
      <c r="T649" s="567"/>
      <c r="U649" s="758"/>
      <c r="V649" s="501"/>
      <c r="W649" s="567"/>
      <c r="X649" s="758"/>
      <c r="Y649" s="1"/>
    </row>
    <row r="650" spans="1:25" s="613" customFormat="1" outlineLevel="1" x14ac:dyDescent="0.15">
      <c r="A650" s="1089">
        <v>7409</v>
      </c>
      <c r="B650" s="677" t="s">
        <v>212</v>
      </c>
      <c r="C650" s="855" t="s">
        <v>860</v>
      </c>
      <c r="D650" s="1248">
        <f t="shared" ref="D650" si="664">SUM(H650,K650,N650,Q650,T650,W650)</f>
        <v>0</v>
      </c>
      <c r="E650" s="626">
        <f t="shared" si="621"/>
        <v>0</v>
      </c>
      <c r="F650" s="683">
        <f>E650-D650</f>
        <v>0</v>
      </c>
      <c r="G650" s="651"/>
      <c r="H650" s="681"/>
      <c r="I650" s="757">
        <f>G650-H650</f>
        <v>0</v>
      </c>
      <c r="J650" s="651"/>
      <c r="K650" s="681"/>
      <c r="L650" s="757">
        <f>J650-K650</f>
        <v>0</v>
      </c>
      <c r="M650" s="651"/>
      <c r="N650" s="681"/>
      <c r="O650" s="757">
        <f>M650-N650</f>
        <v>0</v>
      </c>
      <c r="P650" s="651"/>
      <c r="Q650" s="681"/>
      <c r="R650" s="757">
        <f>P650-Q650</f>
        <v>0</v>
      </c>
      <c r="S650" s="651"/>
      <c r="T650" s="681"/>
      <c r="U650" s="757">
        <f>S650-T650</f>
        <v>0</v>
      </c>
      <c r="V650" s="651"/>
      <c r="W650" s="681"/>
      <c r="X650" s="757">
        <f>V650-W650</f>
        <v>0</v>
      </c>
      <c r="Y650" s="612"/>
    </row>
    <row r="651" spans="1:25" ht="5.25" customHeight="1" outlineLevel="1" x14ac:dyDescent="0.15">
      <c r="A651" s="1121"/>
      <c r="B651" s="31"/>
      <c r="C651" s="1201"/>
      <c r="D651" s="1247"/>
      <c r="E651" s="159"/>
      <c r="F651" s="133"/>
      <c r="G651" s="501"/>
      <c r="H651" s="567"/>
      <c r="I651" s="758"/>
      <c r="J651" s="501"/>
      <c r="K651" s="567"/>
      <c r="L651" s="758"/>
      <c r="M651" s="501"/>
      <c r="N651" s="567"/>
      <c r="O651" s="758"/>
      <c r="P651" s="501"/>
      <c r="Q651" s="567"/>
      <c r="R651" s="758"/>
      <c r="S651" s="501"/>
      <c r="T651" s="567"/>
      <c r="U651" s="758"/>
      <c r="V651" s="501"/>
      <c r="W651" s="567"/>
      <c r="X651" s="758"/>
      <c r="Y651" s="1"/>
    </row>
    <row r="652" spans="1:25" ht="15" customHeight="1" outlineLevel="1" x14ac:dyDescent="0.15">
      <c r="A652" s="1376" t="s">
        <v>77</v>
      </c>
      <c r="B652" s="1377"/>
      <c r="C652" s="1218"/>
      <c r="D652" s="1243">
        <f>SUM(D654)</f>
        <v>10000</v>
      </c>
      <c r="E652" s="464">
        <f t="shared" si="621"/>
        <v>0</v>
      </c>
      <c r="F652" s="132">
        <f>SUM(F654)</f>
        <v>-10000</v>
      </c>
      <c r="G652" s="520">
        <f t="shared" ref="G652:V652" si="665">SUM(G654)</f>
        <v>0</v>
      </c>
      <c r="H652" s="566">
        <f>SUM(H654)</f>
        <v>0</v>
      </c>
      <c r="I652" s="600">
        <f>G652-H652</f>
        <v>0</v>
      </c>
      <c r="J652" s="520">
        <f t="shared" si="665"/>
        <v>0</v>
      </c>
      <c r="K652" s="566">
        <f>SUM(K654)</f>
        <v>0</v>
      </c>
      <c r="L652" s="600">
        <f>J652-K652</f>
        <v>0</v>
      </c>
      <c r="M652" s="520">
        <f t="shared" si="665"/>
        <v>0</v>
      </c>
      <c r="N652" s="566">
        <f>SUM(N654)</f>
        <v>0</v>
      </c>
      <c r="O652" s="600">
        <f>M652-N652</f>
        <v>0</v>
      </c>
      <c r="P652" s="520">
        <f t="shared" si="665"/>
        <v>0</v>
      </c>
      <c r="Q652" s="566">
        <f>SUM(Q654)</f>
        <v>0</v>
      </c>
      <c r="R652" s="600">
        <f>P652-Q652</f>
        <v>0</v>
      </c>
      <c r="S652" s="520">
        <f>SUM(S654:S654)</f>
        <v>0</v>
      </c>
      <c r="T652" s="566">
        <f>SUM(T654)</f>
        <v>10000</v>
      </c>
      <c r="U652" s="600">
        <f>S652-T652</f>
        <v>-10000</v>
      </c>
      <c r="V652" s="520">
        <f t="shared" si="665"/>
        <v>0</v>
      </c>
      <c r="W652" s="566">
        <f>SUM(W654)</f>
        <v>0</v>
      </c>
      <c r="X652" s="600">
        <f>V652-W652</f>
        <v>0</v>
      </c>
      <c r="Y652" s="1"/>
    </row>
    <row r="653" spans="1:25" ht="5.25" customHeight="1" outlineLevel="1" x14ac:dyDescent="0.15">
      <c r="A653" s="1121"/>
      <c r="B653" s="35"/>
      <c r="C653" s="1229"/>
      <c r="D653" s="1247"/>
      <c r="E653" s="159"/>
      <c r="F653" s="133"/>
      <c r="G653" s="501"/>
      <c r="H653" s="567"/>
      <c r="I653" s="758"/>
      <c r="J653" s="501"/>
      <c r="K653" s="567"/>
      <c r="L653" s="758"/>
      <c r="M653" s="501"/>
      <c r="N653" s="567"/>
      <c r="O653" s="758"/>
      <c r="P653" s="501"/>
      <c r="Q653" s="567"/>
      <c r="R653" s="758"/>
      <c r="S653" s="501"/>
      <c r="T653" s="567"/>
      <c r="U653" s="758"/>
      <c r="V653" s="501"/>
      <c r="W653" s="567"/>
      <c r="X653" s="758"/>
      <c r="Y653" s="1"/>
    </row>
    <row r="654" spans="1:25" s="613" customFormat="1" outlineLevel="1" x14ac:dyDescent="0.15">
      <c r="A654" s="1119">
        <v>70621</v>
      </c>
      <c r="B654" s="677" t="s">
        <v>213</v>
      </c>
      <c r="C654" s="855" t="s">
        <v>861</v>
      </c>
      <c r="D654" s="1248">
        <f t="shared" ref="D654" si="666">SUM(H654,K654,N654,Q654,T654,W654)</f>
        <v>10000</v>
      </c>
      <c r="E654" s="648">
        <f t="shared" si="621"/>
        <v>0</v>
      </c>
      <c r="F654" s="683">
        <f>E654-D654</f>
        <v>-10000</v>
      </c>
      <c r="G654" s="1054"/>
      <c r="H654" s="1029"/>
      <c r="I654" s="757">
        <f t="shared" ref="I654" si="667">G654-H654</f>
        <v>0</v>
      </c>
      <c r="J654" s="1039"/>
      <c r="K654" s="1031"/>
      <c r="L654" s="1044">
        <f t="shared" ref="L654" si="668">J654-K654</f>
        <v>0</v>
      </c>
      <c r="M654" s="1039"/>
      <c r="N654" s="1031"/>
      <c r="O654" s="1044">
        <f t="shared" ref="O654" si="669">M654-N654</f>
        <v>0</v>
      </c>
      <c r="P654" s="1039"/>
      <c r="Q654" s="1031"/>
      <c r="R654" s="1044">
        <f t="shared" ref="R654" si="670">P654-Q654</f>
        <v>0</v>
      </c>
      <c r="S654" s="651"/>
      <c r="T654" s="681">
        <v>10000</v>
      </c>
      <c r="U654" s="757">
        <f t="shared" ref="U654" si="671">S654-T654</f>
        <v>-10000</v>
      </c>
      <c r="V654" s="1039"/>
      <c r="W654" s="1031"/>
      <c r="X654" s="1044">
        <f t="shared" ref="X654" si="672">V654-W654</f>
        <v>0</v>
      </c>
      <c r="Y654" s="612"/>
    </row>
    <row r="655" spans="1:25" ht="5.25" customHeight="1" outlineLevel="1" x14ac:dyDescent="0.15">
      <c r="A655" s="1121"/>
      <c r="B655" s="35"/>
      <c r="C655" s="1229"/>
      <c r="D655" s="1247"/>
      <c r="E655" s="159"/>
      <c r="F655" s="133"/>
      <c r="G655" s="501"/>
      <c r="H655" s="567"/>
      <c r="I655" s="758"/>
      <c r="J655" s="501"/>
      <c r="K655" s="567"/>
      <c r="L655" s="758"/>
      <c r="M655" s="501"/>
      <c r="N655" s="567"/>
      <c r="O655" s="758"/>
      <c r="P655" s="501"/>
      <c r="Q655" s="567"/>
      <c r="R655" s="758"/>
      <c r="S655" s="501"/>
      <c r="T655" s="567"/>
      <c r="U655" s="758"/>
      <c r="V655" s="501"/>
      <c r="W655" s="567"/>
      <c r="X655" s="758"/>
      <c r="Y655" s="1"/>
    </row>
    <row r="656" spans="1:25" ht="15" customHeight="1" outlineLevel="1" x14ac:dyDescent="0.15">
      <c r="A656" s="1376" t="s">
        <v>78</v>
      </c>
      <c r="B656" s="1377"/>
      <c r="C656" s="1218"/>
      <c r="D656" s="1243">
        <f>SUM(D658)</f>
        <v>0</v>
      </c>
      <c r="E656" s="464">
        <f t="shared" si="621"/>
        <v>0</v>
      </c>
      <c r="F656" s="132">
        <f>SUM(F658)</f>
        <v>0</v>
      </c>
      <c r="G656" s="520">
        <f t="shared" ref="G656:V656" si="673">SUM(G658)</f>
        <v>0</v>
      </c>
      <c r="H656" s="566">
        <f>SUM(H658)</f>
        <v>0</v>
      </c>
      <c r="I656" s="600">
        <f>G656-H656</f>
        <v>0</v>
      </c>
      <c r="J656" s="520">
        <f t="shared" si="673"/>
        <v>0</v>
      </c>
      <c r="K656" s="566">
        <f>SUM(K658)</f>
        <v>0</v>
      </c>
      <c r="L656" s="600">
        <f>J656-K656</f>
        <v>0</v>
      </c>
      <c r="M656" s="520">
        <f t="shared" si="673"/>
        <v>0</v>
      </c>
      <c r="N656" s="566">
        <f>SUM(N658)</f>
        <v>0</v>
      </c>
      <c r="O656" s="600">
        <f>M656-N656</f>
        <v>0</v>
      </c>
      <c r="P656" s="520">
        <f t="shared" si="673"/>
        <v>0</v>
      </c>
      <c r="Q656" s="566">
        <f>SUM(Q658)</f>
        <v>0</v>
      </c>
      <c r="R656" s="600">
        <f>P656-Q656</f>
        <v>0</v>
      </c>
      <c r="S656" s="520">
        <f t="shared" si="673"/>
        <v>0</v>
      </c>
      <c r="T656" s="566">
        <f>SUM(T658)</f>
        <v>0</v>
      </c>
      <c r="U656" s="600">
        <f>S656-T656</f>
        <v>0</v>
      </c>
      <c r="V656" s="520">
        <f t="shared" si="673"/>
        <v>0</v>
      </c>
      <c r="W656" s="566">
        <f>SUM(W658)</f>
        <v>0</v>
      </c>
      <c r="X656" s="600">
        <f>V656-W656</f>
        <v>0</v>
      </c>
      <c r="Y656" s="1"/>
    </row>
    <row r="657" spans="1:25" ht="5.25" customHeight="1" outlineLevel="1" x14ac:dyDescent="0.15">
      <c r="A657" s="1121"/>
      <c r="B657" s="35"/>
      <c r="C657" s="1233"/>
      <c r="D657" s="1251"/>
      <c r="E657" s="163"/>
      <c r="F657" s="139"/>
      <c r="G657" s="506"/>
      <c r="H657" s="569"/>
      <c r="I657" s="761"/>
      <c r="J657" s="506"/>
      <c r="K657" s="569"/>
      <c r="L657" s="761"/>
      <c r="M657" s="506"/>
      <c r="N657" s="569"/>
      <c r="O657" s="761"/>
      <c r="P657" s="506"/>
      <c r="Q657" s="569"/>
      <c r="R657" s="761"/>
      <c r="S657" s="506"/>
      <c r="T657" s="569"/>
      <c r="U657" s="761"/>
      <c r="V657" s="506"/>
      <c r="W657" s="569"/>
      <c r="X657" s="761"/>
      <c r="Y657" s="1"/>
    </row>
    <row r="658" spans="1:25" s="613" customFormat="1" outlineLevel="1" x14ac:dyDescent="0.15">
      <c r="A658" s="1119">
        <v>7862</v>
      </c>
      <c r="B658" s="677" t="s">
        <v>460</v>
      </c>
      <c r="C658" s="855" t="s">
        <v>862</v>
      </c>
      <c r="D658" s="1248">
        <f t="shared" ref="D658:D659" si="674">SUM(H658,K658,N658,Q658,T658,W658)</f>
        <v>0</v>
      </c>
      <c r="E658" s="648">
        <f t="shared" si="621"/>
        <v>0</v>
      </c>
      <c r="F658" s="683">
        <f>E658-D658</f>
        <v>0</v>
      </c>
      <c r="G658" s="1054"/>
      <c r="H658" s="1029"/>
      <c r="I658" s="757">
        <f t="shared" ref="I658:I659" si="675">G658-H658</f>
        <v>0</v>
      </c>
      <c r="J658" s="1039"/>
      <c r="K658" s="1031"/>
      <c r="L658" s="1044">
        <f t="shared" ref="L658:L659" si="676">J658-K658</f>
        <v>0</v>
      </c>
      <c r="M658" s="1039"/>
      <c r="N658" s="1031"/>
      <c r="O658" s="1044">
        <f t="shared" ref="O658:O659" si="677">M658-N658</f>
        <v>0</v>
      </c>
      <c r="P658" s="1039"/>
      <c r="Q658" s="1031"/>
      <c r="R658" s="1044">
        <f t="shared" ref="R658:R659" si="678">P658-Q658</f>
        <v>0</v>
      </c>
      <c r="S658" s="651"/>
      <c r="T658" s="681"/>
      <c r="U658" s="757">
        <f t="shared" ref="U658:U659" si="679">S658-T658</f>
        <v>0</v>
      </c>
      <c r="V658" s="1039"/>
      <c r="W658" s="1031"/>
      <c r="X658" s="1044">
        <f t="shared" ref="X658:X659" si="680">V658-W658</f>
        <v>0</v>
      </c>
      <c r="Y658" s="612"/>
    </row>
    <row r="659" spans="1:25" s="613" customFormat="1" outlineLevel="1" x14ac:dyDescent="0.15">
      <c r="A659" s="1124"/>
      <c r="B659" s="677" t="s">
        <v>52</v>
      </c>
      <c r="C659" s="1234"/>
      <c r="D659" s="1259">
        <f t="shared" si="674"/>
        <v>0</v>
      </c>
      <c r="E659" s="691"/>
      <c r="F659" s="692"/>
      <c r="G659" s="676"/>
      <c r="H659" s="693"/>
      <c r="I659" s="763">
        <f t="shared" si="675"/>
        <v>0</v>
      </c>
      <c r="J659" s="1067"/>
      <c r="K659" s="1040"/>
      <c r="L659" s="1068">
        <f t="shared" si="676"/>
        <v>0</v>
      </c>
      <c r="M659" s="676"/>
      <c r="N659" s="693"/>
      <c r="O659" s="763">
        <f t="shared" si="677"/>
        <v>0</v>
      </c>
      <c r="P659" s="676"/>
      <c r="Q659" s="693"/>
      <c r="R659" s="763">
        <f t="shared" si="678"/>
        <v>0</v>
      </c>
      <c r="S659" s="676"/>
      <c r="T659" s="693"/>
      <c r="U659" s="763">
        <f t="shared" si="679"/>
        <v>0</v>
      </c>
      <c r="V659" s="676"/>
      <c r="W659" s="693"/>
      <c r="X659" s="763">
        <f t="shared" si="680"/>
        <v>0</v>
      </c>
      <c r="Y659" s="612"/>
    </row>
    <row r="660" spans="1:25" ht="5.25" customHeight="1" outlineLevel="1" x14ac:dyDescent="0.15">
      <c r="A660" s="1123"/>
      <c r="B660" s="483"/>
      <c r="C660" s="1233"/>
      <c r="D660" s="1251"/>
      <c r="E660" s="163"/>
      <c r="F660" s="139"/>
      <c r="G660" s="506"/>
      <c r="H660" s="569"/>
      <c r="I660" s="761"/>
      <c r="J660" s="506"/>
      <c r="K660" s="569"/>
      <c r="L660" s="761"/>
      <c r="M660" s="506"/>
      <c r="N660" s="569"/>
      <c r="O660" s="761"/>
      <c r="P660" s="506"/>
      <c r="Q660" s="569"/>
      <c r="R660" s="761"/>
      <c r="S660" s="506"/>
      <c r="T660" s="569"/>
      <c r="U660" s="761"/>
      <c r="V660" s="506"/>
      <c r="W660" s="569"/>
      <c r="X660" s="761"/>
      <c r="Y660" s="1"/>
    </row>
    <row r="661" spans="1:25" ht="15" customHeight="1" x14ac:dyDescent="0.15">
      <c r="A661" s="1381" t="s">
        <v>438</v>
      </c>
      <c r="B661" s="1382"/>
      <c r="C661" s="1224"/>
      <c r="D661" s="1252">
        <f>SUM(D648,D652,D656)</f>
        <v>10000</v>
      </c>
      <c r="E661" s="1070">
        <f t="shared" si="621"/>
        <v>0</v>
      </c>
      <c r="F661" s="479">
        <f>SUM(F648,F652,F656)</f>
        <v>-10000</v>
      </c>
      <c r="G661" s="521">
        <f>SUM(G648,G652,G656)</f>
        <v>0</v>
      </c>
      <c r="H661" s="570">
        <f>SUM(H648,H652,H656)</f>
        <v>0</v>
      </c>
      <c r="I661" s="601">
        <f>G661-H661</f>
        <v>0</v>
      </c>
      <c r="J661" s="521">
        <f>SUM(J648,J652,J656)</f>
        <v>0</v>
      </c>
      <c r="K661" s="570">
        <f>SUM(K648,K652,K656)</f>
        <v>0</v>
      </c>
      <c r="L661" s="601">
        <f>J661-K661</f>
        <v>0</v>
      </c>
      <c r="M661" s="521">
        <f>SUM(M648,M652,M656)</f>
        <v>0</v>
      </c>
      <c r="N661" s="570">
        <f>SUM(N648,N652,N656)</f>
        <v>0</v>
      </c>
      <c r="O661" s="601">
        <f>M661-N661</f>
        <v>0</v>
      </c>
      <c r="P661" s="521">
        <f>SUM(P648,P652,P656)</f>
        <v>0</v>
      </c>
      <c r="Q661" s="570">
        <f>SUM(Q648,Q652,Q656)</f>
        <v>0</v>
      </c>
      <c r="R661" s="601">
        <f>P661-Q661</f>
        <v>0</v>
      </c>
      <c r="S661" s="521">
        <f>SUM(S648,S652,S656)</f>
        <v>0</v>
      </c>
      <c r="T661" s="570">
        <f>SUM(T648,T652,T656)</f>
        <v>10000</v>
      </c>
      <c r="U661" s="601">
        <f>S661-T661</f>
        <v>-10000</v>
      </c>
      <c r="V661" s="521">
        <f>SUM(V648,V652,V656)</f>
        <v>0</v>
      </c>
      <c r="W661" s="570">
        <f>SUM(W648,W652,W656)</f>
        <v>0</v>
      </c>
      <c r="X661" s="601">
        <f>V661-W661</f>
        <v>0</v>
      </c>
      <c r="Y661" s="1"/>
    </row>
    <row r="662" spans="1:25" ht="28" customHeight="1" x14ac:dyDescent="0.15">
      <c r="A662" s="1332" t="s">
        <v>459</v>
      </c>
      <c r="B662" s="1333"/>
      <c r="C662" s="1178"/>
      <c r="D662" s="1260"/>
      <c r="E662" s="141"/>
      <c r="F662" s="142"/>
      <c r="G662" s="488"/>
      <c r="H662" s="556"/>
      <c r="I662" s="595"/>
      <c r="J662" s="488"/>
      <c r="K662" s="556"/>
      <c r="L662" s="595"/>
      <c r="M662" s="488"/>
      <c r="N662" s="556"/>
      <c r="O662" s="595"/>
      <c r="P662" s="488"/>
      <c r="Q662" s="556"/>
      <c r="R662" s="595"/>
      <c r="S662" s="488"/>
      <c r="T662" s="556"/>
      <c r="U662" s="595"/>
      <c r="V662" s="488"/>
      <c r="W662" s="556"/>
      <c r="X662" s="595"/>
      <c r="Y662" s="1"/>
    </row>
    <row r="663" spans="1:25" ht="15" customHeight="1" outlineLevel="1" x14ac:dyDescent="0.15">
      <c r="A663" s="1376" t="s">
        <v>58</v>
      </c>
      <c r="B663" s="1377"/>
      <c r="C663" s="1218"/>
      <c r="D663" s="1243">
        <f>SUM(D665)</f>
        <v>500</v>
      </c>
      <c r="E663" s="464">
        <f t="shared" ref="E663:E684" si="681">SUM(G663,J663,M663,P663,S663,V663)</f>
        <v>0</v>
      </c>
      <c r="F663" s="132">
        <f>SUM(F665)</f>
        <v>-500</v>
      </c>
      <c r="G663" s="520">
        <f t="shared" ref="G663:V663" si="682">SUM(G665)</f>
        <v>0</v>
      </c>
      <c r="H663" s="566">
        <f>SUM(H665)</f>
        <v>0</v>
      </c>
      <c r="I663" s="600">
        <f>G663-H663</f>
        <v>0</v>
      </c>
      <c r="J663" s="520">
        <f t="shared" si="682"/>
        <v>0</v>
      </c>
      <c r="K663" s="566">
        <f>SUM(K665)</f>
        <v>500</v>
      </c>
      <c r="L663" s="600">
        <f>J663-K663</f>
        <v>-500</v>
      </c>
      <c r="M663" s="520">
        <f t="shared" si="682"/>
        <v>0</v>
      </c>
      <c r="N663" s="566">
        <f>SUM(N665)</f>
        <v>0</v>
      </c>
      <c r="O663" s="600">
        <f>M663-N663</f>
        <v>0</v>
      </c>
      <c r="P663" s="520">
        <f t="shared" si="682"/>
        <v>0</v>
      </c>
      <c r="Q663" s="566">
        <f>SUM(Q665)</f>
        <v>0</v>
      </c>
      <c r="R663" s="600">
        <f>P663-Q663</f>
        <v>0</v>
      </c>
      <c r="S663" s="520">
        <f t="shared" si="682"/>
        <v>0</v>
      </c>
      <c r="T663" s="566">
        <f>SUM(T665)</f>
        <v>0</v>
      </c>
      <c r="U663" s="600">
        <f>S663-T663</f>
        <v>0</v>
      </c>
      <c r="V663" s="520">
        <f t="shared" si="682"/>
        <v>0</v>
      </c>
      <c r="W663" s="566">
        <f>SUM(W665)</f>
        <v>0</v>
      </c>
      <c r="X663" s="600">
        <f>V663-W663</f>
        <v>0</v>
      </c>
      <c r="Y663" s="1"/>
    </row>
    <row r="664" spans="1:25" ht="5.25" customHeight="1" outlineLevel="1" x14ac:dyDescent="0.15">
      <c r="A664" s="1101"/>
      <c r="B664" s="31"/>
      <c r="C664" s="1201"/>
      <c r="D664" s="1247"/>
      <c r="E664" s="159"/>
      <c r="F664" s="133"/>
      <c r="G664" s="501"/>
      <c r="H664" s="567"/>
      <c r="I664" s="758"/>
      <c r="J664" s="501"/>
      <c r="K664" s="567"/>
      <c r="L664" s="758"/>
      <c r="M664" s="501"/>
      <c r="N664" s="567"/>
      <c r="O664" s="758"/>
      <c r="P664" s="501"/>
      <c r="Q664" s="567"/>
      <c r="R664" s="758"/>
      <c r="S664" s="501"/>
      <c r="T664" s="567"/>
      <c r="U664" s="758"/>
      <c r="V664" s="501"/>
      <c r="W664" s="567"/>
      <c r="X664" s="758"/>
      <c r="Y664" s="1"/>
    </row>
    <row r="665" spans="1:25" s="613" customFormat="1" outlineLevel="1" x14ac:dyDescent="0.15">
      <c r="A665" s="1114"/>
      <c r="B665" s="677" t="s">
        <v>422</v>
      </c>
      <c r="C665" s="855"/>
      <c r="D665" s="1245">
        <f t="shared" ref="D665" si="683">SUM(H665,K665,N665,Q665,T665,W665)</f>
        <v>500</v>
      </c>
      <c r="E665" s="648"/>
      <c r="F665" s="683">
        <f>E665-D665</f>
        <v>-500</v>
      </c>
      <c r="G665" s="651"/>
      <c r="H665" s="633"/>
      <c r="I665" s="757">
        <f>G665-H665</f>
        <v>0</v>
      </c>
      <c r="J665" s="651"/>
      <c r="K665" s="633">
        <v>500</v>
      </c>
      <c r="L665" s="757">
        <f>J665-K665</f>
        <v>-500</v>
      </c>
      <c r="M665" s="651"/>
      <c r="N665" s="633"/>
      <c r="O665" s="757">
        <f>M665-N665</f>
        <v>0</v>
      </c>
      <c r="P665" s="651"/>
      <c r="Q665" s="633"/>
      <c r="R665" s="757">
        <f>P665-Q665</f>
        <v>0</v>
      </c>
      <c r="S665" s="651"/>
      <c r="T665" s="633"/>
      <c r="U665" s="757">
        <f>S665-T665</f>
        <v>0</v>
      </c>
      <c r="V665" s="651"/>
      <c r="W665" s="633"/>
      <c r="X665" s="757">
        <f>V665-W665</f>
        <v>0</v>
      </c>
      <c r="Y665" s="612"/>
    </row>
    <row r="666" spans="1:25" ht="5.25" customHeight="1" outlineLevel="1" x14ac:dyDescent="0.15">
      <c r="A666" s="1101"/>
      <c r="B666" s="31"/>
      <c r="C666" s="1201"/>
      <c r="D666" s="1247"/>
      <c r="E666" s="27"/>
      <c r="F666" s="133"/>
      <c r="G666" s="501"/>
      <c r="H666" s="567"/>
      <c r="I666" s="758"/>
      <c r="J666" s="501"/>
      <c r="K666" s="567"/>
      <c r="L666" s="758"/>
      <c r="M666" s="501"/>
      <c r="N666" s="567"/>
      <c r="O666" s="758"/>
      <c r="P666" s="501"/>
      <c r="Q666" s="567"/>
      <c r="R666" s="758"/>
      <c r="S666" s="501"/>
      <c r="T666" s="567"/>
      <c r="U666" s="758"/>
      <c r="V666" s="501"/>
      <c r="W666" s="567"/>
      <c r="X666" s="758"/>
      <c r="Y666" s="1"/>
    </row>
    <row r="667" spans="1:25" ht="15" customHeight="1" outlineLevel="1" x14ac:dyDescent="0.15">
      <c r="A667" s="1376" t="s">
        <v>59</v>
      </c>
      <c r="B667" s="1377"/>
      <c r="C667" s="1218"/>
      <c r="D667" s="1243">
        <f>SUM(D669)</f>
        <v>0</v>
      </c>
      <c r="E667" s="464">
        <f t="shared" si="681"/>
        <v>0</v>
      </c>
      <c r="F667" s="132">
        <f>SUM(F669)</f>
        <v>0</v>
      </c>
      <c r="G667" s="520">
        <f t="shared" ref="G667:V667" si="684">SUM(G669)</f>
        <v>0</v>
      </c>
      <c r="H667" s="566">
        <f>SUM(H669)</f>
        <v>0</v>
      </c>
      <c r="I667" s="600">
        <f>G667-H667</f>
        <v>0</v>
      </c>
      <c r="J667" s="520">
        <f t="shared" si="684"/>
        <v>0</v>
      </c>
      <c r="K667" s="566">
        <f>SUM(K669)</f>
        <v>0</v>
      </c>
      <c r="L667" s="600">
        <f>J667-K667</f>
        <v>0</v>
      </c>
      <c r="M667" s="520">
        <f t="shared" si="684"/>
        <v>0</v>
      </c>
      <c r="N667" s="566">
        <f>SUM(N669)</f>
        <v>0</v>
      </c>
      <c r="O667" s="600">
        <f>M667-N667</f>
        <v>0</v>
      </c>
      <c r="P667" s="520">
        <f t="shared" si="684"/>
        <v>0</v>
      </c>
      <c r="Q667" s="566">
        <f>SUM(Q669)</f>
        <v>0</v>
      </c>
      <c r="R667" s="600">
        <f>P667-Q667</f>
        <v>0</v>
      </c>
      <c r="S667" s="520">
        <f t="shared" si="684"/>
        <v>0</v>
      </c>
      <c r="T667" s="566">
        <f>SUM(T669)</f>
        <v>0</v>
      </c>
      <c r="U667" s="600">
        <f>S667-T667</f>
        <v>0</v>
      </c>
      <c r="V667" s="520">
        <f t="shared" si="684"/>
        <v>0</v>
      </c>
      <c r="W667" s="566">
        <f>SUM(W669)</f>
        <v>0</v>
      </c>
      <c r="X667" s="600">
        <f>V667-W667</f>
        <v>0</v>
      </c>
      <c r="Y667" s="1"/>
    </row>
    <row r="668" spans="1:25" ht="5.25" customHeight="1" outlineLevel="1" x14ac:dyDescent="0.15">
      <c r="A668" s="1101"/>
      <c r="B668" s="31"/>
      <c r="C668" s="1201"/>
      <c r="D668" s="1247"/>
      <c r="E668" s="159"/>
      <c r="F668" s="133"/>
      <c r="G668" s="501"/>
      <c r="H668" s="567"/>
      <c r="I668" s="758"/>
      <c r="J668" s="501"/>
      <c r="K668" s="567"/>
      <c r="L668" s="758"/>
      <c r="M668" s="501"/>
      <c r="N668" s="567"/>
      <c r="O668" s="758"/>
      <c r="P668" s="501"/>
      <c r="Q668" s="567"/>
      <c r="R668" s="758"/>
      <c r="S668" s="501"/>
      <c r="T668" s="567"/>
      <c r="U668" s="758"/>
      <c r="V668" s="501"/>
      <c r="W668" s="567"/>
      <c r="X668" s="758"/>
      <c r="Y668" s="1"/>
    </row>
    <row r="669" spans="1:25" s="642" customFormat="1" outlineLevel="1" x14ac:dyDescent="0.15">
      <c r="A669" s="1119">
        <v>706</v>
      </c>
      <c r="B669" s="677" t="s">
        <v>214</v>
      </c>
      <c r="C669" s="855"/>
      <c r="D669" s="1248">
        <f t="shared" ref="D669" si="685">SUM(H669,K669,N669,Q669,T669,W669)</f>
        <v>0</v>
      </c>
      <c r="E669" s="648">
        <f t="shared" si="681"/>
        <v>0</v>
      </c>
      <c r="F669" s="683">
        <f>E669-D669</f>
        <v>0</v>
      </c>
      <c r="G669" s="651"/>
      <c r="H669" s="681"/>
      <c r="I669" s="757">
        <f>G669-H669</f>
        <v>0</v>
      </c>
      <c r="J669" s="651"/>
      <c r="K669" s="681"/>
      <c r="L669" s="1044">
        <f>J669-K669</f>
        <v>0</v>
      </c>
      <c r="M669" s="651"/>
      <c r="N669" s="681"/>
      <c r="O669" s="757">
        <f>M669-N669</f>
        <v>0</v>
      </c>
      <c r="P669" s="651"/>
      <c r="Q669" s="681"/>
      <c r="R669" s="757">
        <f>P669-Q669</f>
        <v>0</v>
      </c>
      <c r="S669" s="651"/>
      <c r="T669" s="681"/>
      <c r="U669" s="757">
        <f>S669-T669</f>
        <v>0</v>
      </c>
      <c r="V669" s="651"/>
      <c r="W669" s="681"/>
      <c r="X669" s="757">
        <f>V669-W669</f>
        <v>0</v>
      </c>
      <c r="Y669" s="678"/>
    </row>
    <row r="670" spans="1:25" ht="5.25" customHeight="1" outlineLevel="1" x14ac:dyDescent="0.15">
      <c r="A670" s="1101"/>
      <c r="B670" s="31"/>
      <c r="C670" s="1201"/>
      <c r="D670" s="1247"/>
      <c r="E670" s="159"/>
      <c r="F670" s="133"/>
      <c r="G670" s="501"/>
      <c r="H670" s="567"/>
      <c r="I670" s="758"/>
      <c r="J670" s="501"/>
      <c r="K670" s="567"/>
      <c r="L670" s="758"/>
      <c r="M670" s="501"/>
      <c r="N670" s="567"/>
      <c r="O670" s="758"/>
      <c r="P670" s="501"/>
      <c r="Q670" s="567"/>
      <c r="R670" s="758"/>
      <c r="S670" s="501"/>
      <c r="T670" s="567"/>
      <c r="U670" s="758"/>
      <c r="V670" s="501"/>
      <c r="W670" s="567"/>
      <c r="X670" s="758"/>
      <c r="Y670" s="1"/>
    </row>
    <row r="671" spans="1:25" ht="15" customHeight="1" outlineLevel="1" x14ac:dyDescent="0.15">
      <c r="A671" s="1376" t="s">
        <v>60</v>
      </c>
      <c r="B671" s="1377"/>
      <c r="C671" s="1218"/>
      <c r="D671" s="1243">
        <f>SUM(D673:D675)</f>
        <v>0</v>
      </c>
      <c r="E671" s="464">
        <f t="shared" si="681"/>
        <v>0</v>
      </c>
      <c r="F671" s="132">
        <f>SUM(F673:F675)</f>
        <v>0</v>
      </c>
      <c r="G671" s="520">
        <f t="shared" ref="G671:V671" si="686">SUM(G673:G675)</f>
        <v>0</v>
      </c>
      <c r="H671" s="566">
        <f>SUM(H673:H675)</f>
        <v>0</v>
      </c>
      <c r="I671" s="600">
        <f>G671-H671</f>
        <v>0</v>
      </c>
      <c r="J671" s="520">
        <f t="shared" si="686"/>
        <v>0</v>
      </c>
      <c r="K671" s="566">
        <f>SUM(K673:K675)</f>
        <v>0</v>
      </c>
      <c r="L671" s="600">
        <f>J671-K671</f>
        <v>0</v>
      </c>
      <c r="M671" s="520">
        <f t="shared" si="686"/>
        <v>0</v>
      </c>
      <c r="N671" s="566">
        <f>SUM(N673:N675)</f>
        <v>0</v>
      </c>
      <c r="O671" s="600">
        <f>M671-N671</f>
        <v>0</v>
      </c>
      <c r="P671" s="520">
        <f t="shared" si="686"/>
        <v>0</v>
      </c>
      <c r="Q671" s="566">
        <f>SUM(Q673:Q675)</f>
        <v>0</v>
      </c>
      <c r="R671" s="600">
        <f>P671-Q671</f>
        <v>0</v>
      </c>
      <c r="S671" s="520">
        <f t="shared" si="686"/>
        <v>0</v>
      </c>
      <c r="T671" s="566">
        <f>SUM(T673:T675)</f>
        <v>0</v>
      </c>
      <c r="U671" s="600">
        <f>S671-T671</f>
        <v>0</v>
      </c>
      <c r="V671" s="520">
        <f t="shared" si="686"/>
        <v>0</v>
      </c>
      <c r="W671" s="566">
        <f>SUM(W673:W675)</f>
        <v>0</v>
      </c>
      <c r="X671" s="600">
        <f>V671-W671</f>
        <v>0</v>
      </c>
      <c r="Y671" s="1"/>
    </row>
    <row r="672" spans="1:25" ht="5.25" customHeight="1" outlineLevel="1" x14ac:dyDescent="0.15">
      <c r="A672" s="1101"/>
      <c r="B672" s="31"/>
      <c r="C672" s="1201"/>
      <c r="D672" s="1247"/>
      <c r="E672" s="159"/>
      <c r="F672" s="133"/>
      <c r="G672" s="501"/>
      <c r="H672" s="567"/>
      <c r="I672" s="758"/>
      <c r="J672" s="501"/>
      <c r="K672" s="567"/>
      <c r="L672" s="758"/>
      <c r="M672" s="501"/>
      <c r="N672" s="567"/>
      <c r="O672" s="758"/>
      <c r="P672" s="501"/>
      <c r="Q672" s="567"/>
      <c r="R672" s="758"/>
      <c r="S672" s="501"/>
      <c r="T672" s="567"/>
      <c r="U672" s="758"/>
      <c r="V672" s="501"/>
      <c r="W672" s="567"/>
      <c r="X672" s="758"/>
      <c r="Y672" s="1"/>
    </row>
    <row r="673" spans="1:25" s="642" customFormat="1" outlineLevel="1" x14ac:dyDescent="0.15">
      <c r="A673" s="1089">
        <v>753521</v>
      </c>
      <c r="B673" s="677" t="s">
        <v>81</v>
      </c>
      <c r="C673" s="855"/>
      <c r="D673" s="1245">
        <f t="shared" ref="D673:D675" si="687">SUM(H673,K673,N673,Q673,T673,W673)</f>
        <v>0</v>
      </c>
      <c r="E673" s="626">
        <f t="shared" si="681"/>
        <v>0</v>
      </c>
      <c r="F673" s="683">
        <f>E673-D673</f>
        <v>0</v>
      </c>
      <c r="G673" s="1054"/>
      <c r="H673" s="1029"/>
      <c r="I673" s="757">
        <f t="shared" ref="I673:I675" si="688">G673-H673</f>
        <v>0</v>
      </c>
      <c r="J673" s="1039"/>
      <c r="K673" s="1031"/>
      <c r="L673" s="1044">
        <f t="shared" ref="L673:L675" si="689">J673-K673</f>
        <v>0</v>
      </c>
      <c r="M673" s="1039"/>
      <c r="N673" s="1031"/>
      <c r="O673" s="1044">
        <f t="shared" ref="O673:O675" si="690">M673-N673</f>
        <v>0</v>
      </c>
      <c r="P673" s="1039"/>
      <c r="Q673" s="1031"/>
      <c r="R673" s="1044">
        <f t="shared" ref="R673:R675" si="691">P673-Q673</f>
        <v>0</v>
      </c>
      <c r="S673" s="651">
        <f>Balance!D95</f>
        <v>0</v>
      </c>
      <c r="T673" s="633"/>
      <c r="U673" s="757">
        <f t="shared" ref="U673:U675" si="692">S673-T673</f>
        <v>0</v>
      </c>
      <c r="V673" s="1039"/>
      <c r="W673" s="1031"/>
      <c r="X673" s="1044">
        <f t="shared" ref="X673:X675" si="693">V673-W673</f>
        <v>0</v>
      </c>
      <c r="Y673" s="678"/>
    </row>
    <row r="674" spans="1:25" s="642" customFormat="1" outlineLevel="1" x14ac:dyDescent="0.15">
      <c r="A674" s="1089">
        <v>753722</v>
      </c>
      <c r="B674" s="677" t="s">
        <v>215</v>
      </c>
      <c r="C674" s="855"/>
      <c r="D674" s="1245">
        <f t="shared" si="687"/>
        <v>0</v>
      </c>
      <c r="E674" s="648">
        <f t="shared" ref="E674" si="694">SUM(G674,J674,M674,P674,S674,V674)</f>
        <v>0</v>
      </c>
      <c r="F674" s="683">
        <f>E674-D674</f>
        <v>0</v>
      </c>
      <c r="G674" s="1054"/>
      <c r="H674" s="1029"/>
      <c r="I674" s="757">
        <f t="shared" si="688"/>
        <v>0</v>
      </c>
      <c r="J674" s="1039"/>
      <c r="K674" s="1031"/>
      <c r="L674" s="1044">
        <f t="shared" si="689"/>
        <v>0</v>
      </c>
      <c r="M674" s="1039"/>
      <c r="N674" s="1031"/>
      <c r="O674" s="1044">
        <f t="shared" si="690"/>
        <v>0</v>
      </c>
      <c r="P674" s="1039"/>
      <c r="Q674" s="1031"/>
      <c r="R674" s="1044">
        <f t="shared" si="691"/>
        <v>0</v>
      </c>
      <c r="S674" s="651"/>
      <c r="T674" s="633">
        <v>0</v>
      </c>
      <c r="U674" s="757">
        <f t="shared" si="692"/>
        <v>0</v>
      </c>
      <c r="V674" s="1039"/>
      <c r="W674" s="1031"/>
      <c r="X674" s="1044">
        <f t="shared" si="693"/>
        <v>0</v>
      </c>
      <c r="Y674" s="678"/>
    </row>
    <row r="675" spans="1:25" s="642" customFormat="1" ht="12" customHeight="1" outlineLevel="1" x14ac:dyDescent="0.15">
      <c r="A675" s="1089">
        <v>75375</v>
      </c>
      <c r="B675" s="677" t="s">
        <v>389</v>
      </c>
      <c r="C675" s="855"/>
      <c r="D675" s="1245">
        <f t="shared" si="687"/>
        <v>0</v>
      </c>
      <c r="E675" s="626">
        <f t="shared" si="681"/>
        <v>0</v>
      </c>
      <c r="F675" s="683">
        <f>E675-D675</f>
        <v>0</v>
      </c>
      <c r="G675" s="1054"/>
      <c r="H675" s="1029"/>
      <c r="I675" s="757">
        <f t="shared" si="688"/>
        <v>0</v>
      </c>
      <c r="J675" s="1039"/>
      <c r="K675" s="1031"/>
      <c r="L675" s="1044">
        <f t="shared" si="689"/>
        <v>0</v>
      </c>
      <c r="M675" s="1039"/>
      <c r="N675" s="1031"/>
      <c r="O675" s="1044">
        <f t="shared" si="690"/>
        <v>0</v>
      </c>
      <c r="P675" s="651"/>
      <c r="Q675" s="633"/>
      <c r="R675" s="757">
        <f t="shared" si="691"/>
        <v>0</v>
      </c>
      <c r="S675" s="1039"/>
      <c r="T675" s="1031"/>
      <c r="U675" s="1044">
        <f t="shared" si="692"/>
        <v>0</v>
      </c>
      <c r="V675" s="1039"/>
      <c r="W675" s="1031"/>
      <c r="X675" s="1044">
        <f t="shared" si="693"/>
        <v>0</v>
      </c>
      <c r="Y675" s="678"/>
    </row>
    <row r="676" spans="1:25" ht="5.25" customHeight="1" outlineLevel="1" x14ac:dyDescent="0.15">
      <c r="A676" s="1101"/>
      <c r="B676" s="31"/>
      <c r="C676" s="1201"/>
      <c r="D676" s="1247"/>
      <c r="E676" s="159"/>
      <c r="F676" s="133"/>
      <c r="G676" s="501"/>
      <c r="H676" s="567"/>
      <c r="I676" s="758"/>
      <c r="J676" s="501"/>
      <c r="K676" s="567"/>
      <c r="L676" s="758"/>
      <c r="M676" s="501"/>
      <c r="N676" s="567"/>
      <c r="O676" s="758"/>
      <c r="P676" s="501"/>
      <c r="Q676" s="567"/>
      <c r="R676" s="758"/>
      <c r="S676" s="501"/>
      <c r="T676" s="567"/>
      <c r="U676" s="758"/>
      <c r="V676" s="501"/>
      <c r="W676" s="567"/>
      <c r="X676" s="758"/>
      <c r="Y676" s="1"/>
    </row>
    <row r="677" spans="1:25" ht="15" customHeight="1" outlineLevel="1" x14ac:dyDescent="0.15">
      <c r="A677" s="1376" t="s">
        <v>61</v>
      </c>
      <c r="B677" s="1377"/>
      <c r="C677" s="1218"/>
      <c r="D677" s="1243">
        <f>SUM(D679:D682)</f>
        <v>4200</v>
      </c>
      <c r="E677" s="464">
        <f t="shared" si="681"/>
        <v>0</v>
      </c>
      <c r="F677" s="132">
        <f>SUM(F679:F682)</f>
        <v>-2000</v>
      </c>
      <c r="G677" s="520">
        <f t="shared" ref="G677:V677" si="695">SUM(G679:G682)</f>
        <v>0</v>
      </c>
      <c r="H677" s="566">
        <f>SUM(H679:H682)</f>
        <v>0</v>
      </c>
      <c r="I677" s="600">
        <f>G677-H677</f>
        <v>0</v>
      </c>
      <c r="J677" s="520">
        <f t="shared" si="695"/>
        <v>0</v>
      </c>
      <c r="K677" s="566">
        <f>SUM(K679:K682)</f>
        <v>0</v>
      </c>
      <c r="L677" s="600">
        <f>J677-K677</f>
        <v>0</v>
      </c>
      <c r="M677" s="520">
        <f t="shared" si="695"/>
        <v>0</v>
      </c>
      <c r="N677" s="566">
        <f>SUM(N679:N682)</f>
        <v>4200</v>
      </c>
      <c r="O677" s="600">
        <f>M677-N677</f>
        <v>-4200</v>
      </c>
      <c r="P677" s="520">
        <f t="shared" si="695"/>
        <v>0</v>
      </c>
      <c r="Q677" s="566">
        <f>SUM(Q679:Q682)</f>
        <v>0</v>
      </c>
      <c r="R677" s="600">
        <f>P677-Q677</f>
        <v>0</v>
      </c>
      <c r="S677" s="520">
        <f t="shared" si="695"/>
        <v>0</v>
      </c>
      <c r="T677" s="566">
        <f>SUM(T679:T682)</f>
        <v>0</v>
      </c>
      <c r="U677" s="600">
        <f>S677-T677</f>
        <v>0</v>
      </c>
      <c r="V677" s="520">
        <f t="shared" si="695"/>
        <v>0</v>
      </c>
      <c r="W677" s="566">
        <f>SUM(W679:W682)</f>
        <v>0</v>
      </c>
      <c r="X677" s="600">
        <f>V677-W677</f>
        <v>0</v>
      </c>
      <c r="Y677" s="1"/>
    </row>
    <row r="678" spans="1:25" ht="5.25" customHeight="1" outlineLevel="1" x14ac:dyDescent="0.15">
      <c r="A678" s="1101"/>
      <c r="B678" s="31"/>
      <c r="C678" s="1225"/>
      <c r="D678" s="1251"/>
      <c r="E678" s="163"/>
      <c r="F678" s="139"/>
      <c r="G678" s="506"/>
      <c r="H678" s="569"/>
      <c r="I678" s="761"/>
      <c r="J678" s="506"/>
      <c r="K678" s="569"/>
      <c r="L678" s="761"/>
      <c r="M678" s="506"/>
      <c r="N678" s="569"/>
      <c r="O678" s="761"/>
      <c r="P678" s="506"/>
      <c r="Q678" s="569"/>
      <c r="R678" s="761"/>
      <c r="S678" s="506"/>
      <c r="T678" s="569"/>
      <c r="U678" s="761"/>
      <c r="V678" s="506"/>
      <c r="W678" s="569"/>
      <c r="X678" s="761"/>
      <c r="Y678" s="1"/>
    </row>
    <row r="679" spans="1:25" s="642" customFormat="1" outlineLevel="1" x14ac:dyDescent="0.15">
      <c r="A679" s="1119">
        <v>75353</v>
      </c>
      <c r="B679" s="677" t="s">
        <v>482</v>
      </c>
      <c r="C679" s="855"/>
      <c r="D679" s="1248">
        <f t="shared" ref="D679:D682" si="696">SUM(H679,K679,N679,Q679,T679,W679)</f>
        <v>0</v>
      </c>
      <c r="E679" s="648">
        <f t="shared" si="681"/>
        <v>0</v>
      </c>
      <c r="F679" s="683">
        <f>E679-D679</f>
        <v>0</v>
      </c>
      <c r="G679" s="1054"/>
      <c r="H679" s="1029"/>
      <c r="I679" s="757">
        <f t="shared" ref="I679:I682" si="697">G679-H679</f>
        <v>0</v>
      </c>
      <c r="J679" s="651"/>
      <c r="K679" s="681"/>
      <c r="L679" s="757">
        <f t="shared" ref="L679:L682" si="698">J679-K679</f>
        <v>0</v>
      </c>
      <c r="M679" s="1039"/>
      <c r="N679" s="1031"/>
      <c r="O679" s="1044">
        <f t="shared" ref="O679:O682" si="699">M679-N679</f>
        <v>0</v>
      </c>
      <c r="P679" s="1039"/>
      <c r="Q679" s="1031"/>
      <c r="R679" s="1044">
        <f t="shared" ref="R679:R682" si="700">P679-Q679</f>
        <v>0</v>
      </c>
      <c r="S679" s="1039"/>
      <c r="T679" s="1031"/>
      <c r="U679" s="1044">
        <f t="shared" ref="U679:U682" si="701">S679-T679</f>
        <v>0</v>
      </c>
      <c r="V679" s="1039"/>
      <c r="W679" s="1031"/>
      <c r="X679" s="1044">
        <f t="shared" ref="X679:X682" si="702">V679-W679</f>
        <v>0</v>
      </c>
      <c r="Y679" s="678"/>
    </row>
    <row r="680" spans="1:25" s="642" customFormat="1" outlineLevel="1" x14ac:dyDescent="0.15">
      <c r="A680" s="1119">
        <v>75354</v>
      </c>
      <c r="B680" s="677" t="s">
        <v>216</v>
      </c>
      <c r="C680" s="855"/>
      <c r="D680" s="1248">
        <f t="shared" si="696"/>
        <v>2000</v>
      </c>
      <c r="E680" s="648">
        <f t="shared" ref="E680" si="703">SUM(G680,J680,M680,P680,S680,V680)</f>
        <v>0</v>
      </c>
      <c r="F680" s="683">
        <f>E680-D680</f>
        <v>-2000</v>
      </c>
      <c r="G680" s="1054"/>
      <c r="H680" s="1029"/>
      <c r="I680" s="757">
        <f t="shared" ref="I680" si="704">G680-H680</f>
        <v>0</v>
      </c>
      <c r="J680" s="1039"/>
      <c r="K680" s="1031"/>
      <c r="L680" s="1044">
        <f t="shared" ref="L680" si="705">J680-K680</f>
        <v>0</v>
      </c>
      <c r="M680" s="651"/>
      <c r="N680" s="681">
        <v>2000</v>
      </c>
      <c r="O680" s="757">
        <f t="shared" ref="O680" si="706">M680-N680</f>
        <v>-2000</v>
      </c>
      <c r="P680" s="1039"/>
      <c r="Q680" s="1031"/>
      <c r="R680" s="1044">
        <f t="shared" ref="R680" si="707">P680-Q680</f>
        <v>0</v>
      </c>
      <c r="S680" s="1039"/>
      <c r="T680" s="1031"/>
      <c r="U680" s="1044">
        <f t="shared" ref="U680" si="708">S680-T680</f>
        <v>0</v>
      </c>
      <c r="V680" s="1039"/>
      <c r="W680" s="1031"/>
      <c r="X680" s="1044">
        <f t="shared" ref="X680" si="709">V680-W680</f>
        <v>0</v>
      </c>
      <c r="Y680" s="678"/>
    </row>
    <row r="681" spans="1:25" s="642" customFormat="1" outlineLevel="1" x14ac:dyDescent="0.15">
      <c r="A681" s="1119">
        <v>75354</v>
      </c>
      <c r="B681" s="677" t="s">
        <v>716</v>
      </c>
      <c r="C681" s="855"/>
      <c r="D681" s="1248">
        <f t="shared" si="696"/>
        <v>2200</v>
      </c>
      <c r="E681" s="648"/>
      <c r="F681" s="683"/>
      <c r="G681" s="1054"/>
      <c r="H681" s="1029"/>
      <c r="I681" s="757"/>
      <c r="J681" s="1039"/>
      <c r="K681" s="1031"/>
      <c r="L681" s="1044"/>
      <c r="M681" s="651"/>
      <c r="N681" s="681">
        <v>2200</v>
      </c>
      <c r="O681" s="757"/>
      <c r="P681" s="1039"/>
      <c r="Q681" s="1031"/>
      <c r="R681" s="1044"/>
      <c r="S681" s="1039"/>
      <c r="T681" s="1031"/>
      <c r="U681" s="1044"/>
      <c r="V681" s="1039"/>
      <c r="W681" s="1031"/>
      <c r="X681" s="1044"/>
      <c r="Y681" s="678"/>
    </row>
    <row r="682" spans="1:25" s="642" customFormat="1" outlineLevel="1" x14ac:dyDescent="0.15">
      <c r="A682" s="1119">
        <v>75355</v>
      </c>
      <c r="B682" s="677" t="s">
        <v>217</v>
      </c>
      <c r="C682" s="855"/>
      <c r="D682" s="1248">
        <f t="shared" si="696"/>
        <v>0</v>
      </c>
      <c r="E682" s="648">
        <f t="shared" si="681"/>
        <v>0</v>
      </c>
      <c r="F682" s="683">
        <f>E682-D682</f>
        <v>0</v>
      </c>
      <c r="G682" s="1054"/>
      <c r="H682" s="1029"/>
      <c r="I682" s="757">
        <f t="shared" si="697"/>
        <v>0</v>
      </c>
      <c r="J682" s="1039"/>
      <c r="K682" s="1031"/>
      <c r="L682" s="1044">
        <f t="shared" si="698"/>
        <v>0</v>
      </c>
      <c r="M682" s="1039"/>
      <c r="N682" s="1031"/>
      <c r="O682" s="1044">
        <f t="shared" si="699"/>
        <v>0</v>
      </c>
      <c r="P682" s="651"/>
      <c r="Q682" s="681"/>
      <c r="R682" s="757">
        <f t="shared" si="700"/>
        <v>0</v>
      </c>
      <c r="S682" s="1039"/>
      <c r="T682" s="1031"/>
      <c r="U682" s="1044">
        <f t="shared" si="701"/>
        <v>0</v>
      </c>
      <c r="V682" s="1039"/>
      <c r="W682" s="1031"/>
      <c r="X682" s="1044">
        <f t="shared" si="702"/>
        <v>0</v>
      </c>
      <c r="Y682" s="678"/>
    </row>
    <row r="683" spans="1:25" ht="5.25" customHeight="1" outlineLevel="1" x14ac:dyDescent="0.15">
      <c r="A683" s="1101"/>
      <c r="B683" s="31"/>
      <c r="C683" s="1225"/>
      <c r="D683" s="1251"/>
      <c r="E683" s="163"/>
      <c r="F683" s="139"/>
      <c r="G683" s="506"/>
      <c r="H683" s="569"/>
      <c r="I683" s="761"/>
      <c r="J683" s="506"/>
      <c r="K683" s="569"/>
      <c r="L683" s="761"/>
      <c r="M683" s="506"/>
      <c r="N683" s="569"/>
      <c r="O683" s="761"/>
      <c r="P683" s="506"/>
      <c r="Q683" s="569"/>
      <c r="R683" s="761"/>
      <c r="S683" s="506"/>
      <c r="T683" s="569"/>
      <c r="U683" s="761"/>
      <c r="V683" s="506"/>
      <c r="W683" s="569"/>
      <c r="X683" s="761"/>
      <c r="Y683" s="1"/>
    </row>
    <row r="684" spans="1:25" outlineLevel="1" x14ac:dyDescent="0.15">
      <c r="A684" s="1115"/>
      <c r="B684" s="480"/>
      <c r="C684" s="1225"/>
      <c r="D684" s="1251"/>
      <c r="E684" s="162">
        <f t="shared" si="681"/>
        <v>0</v>
      </c>
      <c r="F684" s="418">
        <f>E684-D684</f>
        <v>0</v>
      </c>
      <c r="G684" s="1064"/>
      <c r="H684" s="1065"/>
      <c r="I684" s="763">
        <f>G684-H684</f>
        <v>0</v>
      </c>
      <c r="J684" s="504"/>
      <c r="K684" s="569"/>
      <c r="L684" s="763">
        <f>J684-K684</f>
        <v>0</v>
      </c>
      <c r="M684" s="504"/>
      <c r="N684" s="569"/>
      <c r="O684" s="763">
        <f>M684-N684</f>
        <v>0</v>
      </c>
      <c r="P684" s="504"/>
      <c r="Q684" s="569"/>
      <c r="R684" s="763">
        <f>P684-Q684</f>
        <v>0</v>
      </c>
      <c r="S684" s="504"/>
      <c r="T684" s="569"/>
      <c r="U684" s="763">
        <f>S684-T684</f>
        <v>0</v>
      </c>
      <c r="V684" s="504"/>
      <c r="W684" s="569"/>
      <c r="X684" s="763">
        <f>V684-W684</f>
        <v>0</v>
      </c>
      <c r="Y684" s="1"/>
    </row>
    <row r="685" spans="1:25" ht="16" customHeight="1" thickBot="1" x14ac:dyDescent="0.2">
      <c r="A685" s="1390" t="s">
        <v>437</v>
      </c>
      <c r="B685" s="1391"/>
      <c r="C685" s="1235"/>
      <c r="D685" s="1261">
        <f t="shared" ref="D685:X685" si="710">SUM(D663,D667,D671,D677)</f>
        <v>4700</v>
      </c>
      <c r="E685" s="1069">
        <f t="shared" si="710"/>
        <v>0</v>
      </c>
      <c r="F685" s="484">
        <f t="shared" si="710"/>
        <v>-2500</v>
      </c>
      <c r="G685" s="522">
        <f t="shared" si="710"/>
        <v>0</v>
      </c>
      <c r="H685" s="573">
        <f t="shared" si="710"/>
        <v>0</v>
      </c>
      <c r="I685" s="602">
        <f t="shared" si="710"/>
        <v>0</v>
      </c>
      <c r="J685" s="522">
        <f t="shared" si="710"/>
        <v>0</v>
      </c>
      <c r="K685" s="573">
        <f t="shared" si="710"/>
        <v>500</v>
      </c>
      <c r="L685" s="602">
        <f t="shared" si="710"/>
        <v>-500</v>
      </c>
      <c r="M685" s="522">
        <f t="shared" si="710"/>
        <v>0</v>
      </c>
      <c r="N685" s="573">
        <f t="shared" si="710"/>
        <v>4200</v>
      </c>
      <c r="O685" s="602">
        <f t="shared" si="710"/>
        <v>-4200</v>
      </c>
      <c r="P685" s="522">
        <f t="shared" si="710"/>
        <v>0</v>
      </c>
      <c r="Q685" s="573">
        <f t="shared" si="710"/>
        <v>0</v>
      </c>
      <c r="R685" s="602">
        <f t="shared" si="710"/>
        <v>0</v>
      </c>
      <c r="S685" s="522">
        <f t="shared" si="710"/>
        <v>0</v>
      </c>
      <c r="T685" s="573">
        <f t="shared" si="710"/>
        <v>0</v>
      </c>
      <c r="U685" s="602">
        <f t="shared" si="710"/>
        <v>0</v>
      </c>
      <c r="V685" s="522">
        <f t="shared" si="710"/>
        <v>0</v>
      </c>
      <c r="W685" s="573">
        <f t="shared" si="710"/>
        <v>0</v>
      </c>
      <c r="X685" s="602">
        <f t="shared" si="710"/>
        <v>0</v>
      </c>
      <c r="Y685" s="1"/>
    </row>
    <row r="686" spans="1:25" ht="17" thickBot="1" x14ac:dyDescent="0.2">
      <c r="A686" s="1083"/>
      <c r="B686" s="29"/>
      <c r="C686" s="29"/>
      <c r="D686" s="1262"/>
      <c r="E686" s="175"/>
      <c r="F686" s="143"/>
      <c r="G686" s="523"/>
      <c r="H686" s="574"/>
      <c r="I686" s="603"/>
      <c r="J686" s="523"/>
      <c r="K686" s="574"/>
      <c r="L686" s="603"/>
      <c r="M686" s="523"/>
      <c r="N686" s="574"/>
      <c r="O686" s="603"/>
      <c r="P686" s="523"/>
      <c r="Q686" s="574"/>
      <c r="R686" s="603"/>
      <c r="S686" s="523"/>
      <c r="T686" s="574"/>
      <c r="U686" s="603"/>
      <c r="V686" s="523"/>
      <c r="W686" s="574"/>
      <c r="X686" s="603"/>
      <c r="Y686" s="1"/>
    </row>
    <row r="687" spans="1:25" ht="24" customHeight="1" thickBot="1" x14ac:dyDescent="0.2">
      <c r="A687" s="1327" t="s">
        <v>79</v>
      </c>
      <c r="B687" s="1328"/>
      <c r="C687" s="1176"/>
      <c r="D687" s="1263">
        <f t="shared" ref="D687:X687" si="711">SUM(D685,D661,D646,D617,D612,D562,D535,D529,D486,D469)</f>
        <v>414300</v>
      </c>
      <c r="E687" s="469">
        <f t="shared" si="711"/>
        <v>0</v>
      </c>
      <c r="F687" s="54">
        <f t="shared" si="711"/>
        <v>-412100</v>
      </c>
      <c r="G687" s="524">
        <f t="shared" si="711"/>
        <v>0</v>
      </c>
      <c r="H687" s="575">
        <f t="shared" si="711"/>
        <v>130500</v>
      </c>
      <c r="I687" s="604">
        <f t="shared" si="711"/>
        <v>-130500</v>
      </c>
      <c r="J687" s="524">
        <f t="shared" si="711"/>
        <v>0</v>
      </c>
      <c r="K687" s="575">
        <f t="shared" si="711"/>
        <v>20000</v>
      </c>
      <c r="L687" s="604">
        <f t="shared" si="711"/>
        <v>-20000</v>
      </c>
      <c r="M687" s="524">
        <f t="shared" si="711"/>
        <v>0</v>
      </c>
      <c r="N687" s="575">
        <f t="shared" si="711"/>
        <v>77100</v>
      </c>
      <c r="O687" s="604">
        <f t="shared" si="711"/>
        <v>-77100</v>
      </c>
      <c r="P687" s="524">
        <f t="shared" si="711"/>
        <v>0</v>
      </c>
      <c r="Q687" s="575">
        <f t="shared" si="711"/>
        <v>28700</v>
      </c>
      <c r="R687" s="604">
        <f t="shared" si="711"/>
        <v>-28700</v>
      </c>
      <c r="S687" s="524">
        <f t="shared" si="711"/>
        <v>0</v>
      </c>
      <c r="T687" s="575">
        <f t="shared" si="711"/>
        <v>117500</v>
      </c>
      <c r="U687" s="604">
        <f t="shared" si="711"/>
        <v>-117500</v>
      </c>
      <c r="V687" s="524">
        <f t="shared" si="711"/>
        <v>0</v>
      </c>
      <c r="W687" s="575">
        <f t="shared" si="711"/>
        <v>40500</v>
      </c>
      <c r="X687" s="604">
        <f t="shared" si="711"/>
        <v>-40500</v>
      </c>
      <c r="Y687" s="1"/>
    </row>
    <row r="688" spans="1:25" ht="16" customHeight="1" thickTop="1" x14ac:dyDescent="0.15">
      <c r="A688" s="1125"/>
      <c r="B688" s="12"/>
      <c r="C688" s="12"/>
      <c r="D688" s="15"/>
      <c r="E688" s="13"/>
      <c r="F688" s="13"/>
      <c r="G688" s="525"/>
      <c r="H688" s="577"/>
      <c r="I688" s="605"/>
      <c r="J688" s="525"/>
      <c r="K688" s="577"/>
      <c r="L688" s="605"/>
      <c r="M688" s="525"/>
      <c r="N688" s="577"/>
      <c r="O688" s="605"/>
      <c r="P688" s="534"/>
      <c r="Q688" s="584"/>
      <c r="R688" s="617"/>
      <c r="S688" s="530"/>
      <c r="T688" s="576"/>
      <c r="U688" s="612"/>
      <c r="V688" s="530"/>
      <c r="W688" s="576"/>
      <c r="X688" s="612"/>
      <c r="Y688" s="1"/>
    </row>
    <row r="689" spans="1:25" ht="16" customHeight="1" x14ac:dyDescent="0.15">
      <c r="A689" s="1125"/>
      <c r="B689" s="12"/>
      <c r="C689" s="12"/>
      <c r="D689" s="13"/>
      <c r="E689" s="13"/>
      <c r="F689" s="13"/>
      <c r="G689" s="1387" t="str">
        <f>G6</f>
        <v>COMMUN</v>
      </c>
      <c r="H689" s="1388"/>
      <c r="I689" s="1389"/>
      <c r="J689" s="1387" t="str">
        <f>J6</f>
        <v>AEROMODELISME</v>
      </c>
      <c r="K689" s="1388"/>
      <c r="L689" s="1389"/>
      <c r="M689" s="1387" t="str">
        <f>M6</f>
        <v>PARACHUTISME</v>
      </c>
      <c r="N689" s="1388"/>
      <c r="O689" s="1389"/>
      <c r="P689" s="1387" t="str">
        <f>P6</f>
        <v>VOL LIBRE - PARAMOTEUR</v>
      </c>
      <c r="Q689" s="1388"/>
      <c r="R689" s="1389"/>
      <c r="S689" s="1387" t="str">
        <f>S6</f>
        <v>VOL MOTEUR - ULM</v>
      </c>
      <c r="T689" s="1388"/>
      <c r="U689" s="1389"/>
      <c r="V689" s="1387" t="str">
        <f>V6</f>
        <v>VOL A VOILE</v>
      </c>
      <c r="W689" s="1388"/>
      <c r="X689" s="1389"/>
      <c r="Y689" s="1"/>
    </row>
    <row r="690" spans="1:25" s="613" customFormat="1" ht="16" customHeight="1" x14ac:dyDescent="0.15">
      <c r="A690" s="1126"/>
      <c r="B690" s="694"/>
      <c r="C690" s="694"/>
      <c r="D690" s="605"/>
      <c r="E690" s="605"/>
      <c r="F690" s="605"/>
      <c r="G690" s="695"/>
      <c r="H690" s="605"/>
      <c r="I690" s="606"/>
      <c r="J690" s="695"/>
      <c r="K690" s="605"/>
      <c r="L690" s="606"/>
      <c r="M690" s="695"/>
      <c r="N690" s="605"/>
      <c r="O690" s="606"/>
      <c r="P690" s="695"/>
      <c r="Q690" s="605"/>
      <c r="R690" s="606"/>
      <c r="S690" s="695"/>
      <c r="T690" s="605"/>
      <c r="U690" s="606"/>
      <c r="V690" s="695"/>
      <c r="W690" s="605"/>
      <c r="X690" s="606"/>
      <c r="Y690" s="612"/>
    </row>
    <row r="691" spans="1:25" s="613" customFormat="1" ht="16" customHeight="1" x14ac:dyDescent="0.15">
      <c r="A691" s="1126"/>
      <c r="B691" s="694"/>
      <c r="C691" s="694"/>
      <c r="D691" s="605"/>
      <c r="E691" s="605"/>
      <c r="F691" s="605"/>
      <c r="G691" s="696" t="s">
        <v>423</v>
      </c>
      <c r="H691" s="697"/>
      <c r="I691" s="607">
        <f>G433</f>
        <v>0</v>
      </c>
      <c r="J691" s="696" t="s">
        <v>423</v>
      </c>
      <c r="K691" s="697"/>
      <c r="L691" s="607">
        <f>J433</f>
        <v>0</v>
      </c>
      <c r="M691" s="696" t="s">
        <v>423</v>
      </c>
      <c r="N691" s="697"/>
      <c r="O691" s="607">
        <f>M433</f>
        <v>0</v>
      </c>
      <c r="P691" s="696" t="s">
        <v>423</v>
      </c>
      <c r="Q691" s="697"/>
      <c r="R691" s="607">
        <f>P433</f>
        <v>0</v>
      </c>
      <c r="S691" s="696" t="s">
        <v>423</v>
      </c>
      <c r="T691" s="697"/>
      <c r="U691" s="607">
        <f>S433</f>
        <v>0</v>
      </c>
      <c r="V691" s="696" t="s">
        <v>423</v>
      </c>
      <c r="W691" s="697"/>
      <c r="X691" s="607">
        <f>V433</f>
        <v>0</v>
      </c>
      <c r="Y691" s="612"/>
    </row>
    <row r="692" spans="1:25" s="613" customFormat="1" ht="16" customHeight="1" x14ac:dyDescent="0.15">
      <c r="A692" s="1126"/>
      <c r="B692" s="694"/>
      <c r="C692" s="694"/>
      <c r="D692" s="605"/>
      <c r="E692" s="605"/>
      <c r="F692" s="605"/>
      <c r="G692" s="696" t="s">
        <v>424</v>
      </c>
      <c r="H692" s="697"/>
      <c r="I692" s="607">
        <f>G687</f>
        <v>0</v>
      </c>
      <c r="J692" s="696" t="s">
        <v>424</v>
      </c>
      <c r="K692" s="697"/>
      <c r="L692" s="607">
        <f>J687</f>
        <v>0</v>
      </c>
      <c r="M692" s="696" t="s">
        <v>424</v>
      </c>
      <c r="N692" s="697"/>
      <c r="O692" s="607">
        <f>M687</f>
        <v>0</v>
      </c>
      <c r="P692" s="696" t="s">
        <v>424</v>
      </c>
      <c r="Q692" s="697"/>
      <c r="R692" s="607">
        <f>P687</f>
        <v>0</v>
      </c>
      <c r="S692" s="696" t="s">
        <v>424</v>
      </c>
      <c r="T692" s="697"/>
      <c r="U692" s="607">
        <f>S687</f>
        <v>0</v>
      </c>
      <c r="V692" s="696" t="s">
        <v>424</v>
      </c>
      <c r="W692" s="697"/>
      <c r="X692" s="607">
        <f>V687</f>
        <v>0</v>
      </c>
      <c r="Y692" s="612"/>
    </row>
    <row r="693" spans="1:25" ht="16" customHeight="1" x14ac:dyDescent="0.15">
      <c r="A693" s="1125"/>
      <c r="B693" s="12"/>
      <c r="C693" s="12"/>
      <c r="D693" s="13"/>
      <c r="E693" s="13"/>
      <c r="F693" s="13"/>
      <c r="G693" s="526"/>
      <c r="H693" s="577"/>
      <c r="I693" s="606"/>
      <c r="J693" s="526"/>
      <c r="K693" s="577"/>
      <c r="L693" s="606"/>
      <c r="M693" s="526"/>
      <c r="N693" s="577"/>
      <c r="O693" s="606"/>
      <c r="P693" s="526"/>
      <c r="Q693" s="577"/>
      <c r="R693" s="606"/>
      <c r="S693" s="526"/>
      <c r="T693" s="577"/>
      <c r="U693" s="606"/>
      <c r="V693" s="526"/>
      <c r="W693" s="577"/>
      <c r="X693" s="606"/>
      <c r="Y693" s="1"/>
    </row>
    <row r="694" spans="1:25" ht="16" customHeight="1" x14ac:dyDescent="0.15">
      <c r="A694" s="1125"/>
      <c r="B694" s="12"/>
      <c r="C694" s="12"/>
      <c r="D694" s="13"/>
      <c r="E694" s="13"/>
      <c r="F694" s="13"/>
      <c r="G694" s="526" t="s">
        <v>767</v>
      </c>
      <c r="H694" s="578" t="s">
        <v>745</v>
      </c>
      <c r="I694" s="606" t="s">
        <v>270</v>
      </c>
      <c r="J694" s="526" t="s">
        <v>767</v>
      </c>
      <c r="K694" s="578" t="s">
        <v>745</v>
      </c>
      <c r="L694" s="606" t="s">
        <v>270</v>
      </c>
      <c r="M694" s="526" t="s">
        <v>767</v>
      </c>
      <c r="N694" s="578" t="s">
        <v>745</v>
      </c>
      <c r="O694" s="606" t="s">
        <v>270</v>
      </c>
      <c r="P694" s="526" t="s">
        <v>767</v>
      </c>
      <c r="Q694" s="578" t="s">
        <v>745</v>
      </c>
      <c r="R694" s="606" t="s">
        <v>270</v>
      </c>
      <c r="S694" s="526" t="s">
        <v>767</v>
      </c>
      <c r="T694" s="578" t="s">
        <v>745</v>
      </c>
      <c r="U694" s="606" t="s">
        <v>270</v>
      </c>
      <c r="V694" s="526" t="s">
        <v>767</v>
      </c>
      <c r="W694" s="578" t="s">
        <v>745</v>
      </c>
      <c r="X694" s="606" t="s">
        <v>270</v>
      </c>
      <c r="Y694" s="1"/>
    </row>
    <row r="695" spans="1:25" ht="16" customHeight="1" x14ac:dyDescent="0.15">
      <c r="A695" s="1125"/>
      <c r="B695" s="12"/>
      <c r="C695" s="12"/>
      <c r="D695" s="13"/>
      <c r="E695" s="13"/>
      <c r="F695" s="13"/>
      <c r="G695" s="527">
        <f>-I691+I692</f>
        <v>0</v>
      </c>
      <c r="H695" s="579">
        <f>-H433+H687</f>
        <v>-7700</v>
      </c>
      <c r="I695" s="608">
        <f>H695-G695</f>
        <v>-7700</v>
      </c>
      <c r="J695" s="527">
        <f>-L691+L692</f>
        <v>0</v>
      </c>
      <c r="K695" s="579">
        <f>-K433+K687</f>
        <v>-15600</v>
      </c>
      <c r="L695" s="608">
        <f>K695-J695</f>
        <v>-15600</v>
      </c>
      <c r="M695" s="527">
        <f>-O691+O692</f>
        <v>0</v>
      </c>
      <c r="N695" s="579">
        <f>-N433+N687</f>
        <v>-46000</v>
      </c>
      <c r="O695" s="608">
        <f>N695-M695</f>
        <v>-46000</v>
      </c>
      <c r="P695" s="527">
        <f>-R691+R692</f>
        <v>0</v>
      </c>
      <c r="Q695" s="579">
        <f>-Q433+Q687</f>
        <v>-29500</v>
      </c>
      <c r="R695" s="608">
        <f>Q695-P695</f>
        <v>-29500</v>
      </c>
      <c r="S695" s="527">
        <f>-U691+U692</f>
        <v>0</v>
      </c>
      <c r="T695" s="579">
        <f>-T433+T687</f>
        <v>-96750</v>
      </c>
      <c r="U695" s="608">
        <f>T695-S695</f>
        <v>-96750</v>
      </c>
      <c r="V695" s="527">
        <f>-X691+X692</f>
        <v>0</v>
      </c>
      <c r="W695" s="579">
        <f>-W433+W687</f>
        <v>-29650</v>
      </c>
      <c r="X695" s="608">
        <f>W695-V695</f>
        <v>-29650</v>
      </c>
      <c r="Y695" s="1"/>
    </row>
    <row r="696" spans="1:25" ht="16" customHeight="1" x14ac:dyDescent="0.15">
      <c r="A696" s="1125"/>
      <c r="B696" s="12"/>
      <c r="C696" s="12"/>
      <c r="D696" s="13"/>
      <c r="E696" s="176"/>
      <c r="F696" s="13"/>
      <c r="G696" s="525"/>
      <c r="H696" s="577"/>
      <c r="I696" s="605"/>
      <c r="J696" s="525"/>
      <c r="K696" s="577"/>
      <c r="L696" s="605"/>
      <c r="M696" s="525"/>
      <c r="N696" s="577"/>
      <c r="O696" s="605"/>
      <c r="P696" s="534"/>
      <c r="Q696" s="584"/>
      <c r="R696" s="617"/>
      <c r="S696" s="530"/>
      <c r="T696" s="576"/>
      <c r="U696" s="612"/>
      <c r="V696" s="530"/>
      <c r="W696" s="576"/>
      <c r="X696" s="612"/>
      <c r="Y696" s="1"/>
    </row>
    <row r="697" spans="1:25" ht="30" customHeight="1" x14ac:dyDescent="0.15">
      <c r="A697" s="1127"/>
      <c r="B697" s="145" t="s">
        <v>768</v>
      </c>
      <c r="C697" s="145"/>
      <c r="D697" s="189"/>
      <c r="E697" s="189"/>
      <c r="F697" s="189"/>
      <c r="G697" s="528"/>
      <c r="H697" s="589"/>
      <c r="I697" s="616"/>
      <c r="J697" s="525"/>
      <c r="K697" s="577"/>
      <c r="L697" s="605"/>
      <c r="M697" s="525"/>
      <c r="N697" s="577"/>
      <c r="O697" s="605"/>
      <c r="P697" s="534"/>
      <c r="Q697" s="584"/>
      <c r="R697" s="617"/>
      <c r="S697" s="530"/>
      <c r="T697" s="576"/>
      <c r="U697" s="612"/>
      <c r="V697" s="530"/>
      <c r="W697" s="576"/>
      <c r="X697" s="612"/>
      <c r="Y697" s="1"/>
    </row>
    <row r="698" spans="1:25" ht="16" customHeight="1" thickBot="1" x14ac:dyDescent="0.2">
      <c r="A698" s="1125"/>
      <c r="B698" s="12"/>
      <c r="C698" s="12"/>
      <c r="D698" s="13"/>
      <c r="E698" s="13"/>
      <c r="F698" s="13"/>
      <c r="G698" s="525"/>
      <c r="H698" s="577"/>
      <c r="I698" s="605"/>
      <c r="J698" s="525"/>
      <c r="K698" s="577"/>
      <c r="L698" s="605"/>
      <c r="M698" s="525"/>
      <c r="N698" s="577"/>
      <c r="O698" s="605"/>
      <c r="P698" s="534"/>
      <c r="Q698" s="584"/>
      <c r="R698" s="617"/>
      <c r="S698" s="530"/>
      <c r="T698" s="576"/>
      <c r="U698" s="612"/>
      <c r="V698" s="530"/>
      <c r="W698" s="576"/>
      <c r="X698" s="612"/>
      <c r="Y698" s="1"/>
    </row>
    <row r="699" spans="1:25" s="613" customFormat="1" ht="16" customHeight="1" x14ac:dyDescent="0.15">
      <c r="A699" s="1126"/>
      <c r="B699" s="694"/>
      <c r="C699" s="694"/>
      <c r="D699" s="698" t="s">
        <v>266</v>
      </c>
      <c r="E699" s="699" t="s">
        <v>267</v>
      </c>
      <c r="F699" s="698" t="s">
        <v>268</v>
      </c>
      <c r="G699" s="766" t="s">
        <v>269</v>
      </c>
      <c r="H699" s="768" t="s">
        <v>265</v>
      </c>
      <c r="I699" s="697"/>
      <c r="J699" s="612"/>
      <c r="K699" s="605"/>
      <c r="L699" s="605"/>
      <c r="M699" s="605"/>
      <c r="N699" s="605"/>
      <c r="O699" s="605"/>
      <c r="P699" s="617"/>
      <c r="Q699" s="617"/>
      <c r="R699" s="617"/>
      <c r="S699" s="612"/>
      <c r="T699" s="612"/>
      <c r="U699" s="612"/>
      <c r="V699" s="612"/>
      <c r="W699" s="612"/>
      <c r="X699" s="612"/>
      <c r="Y699" s="612"/>
    </row>
    <row r="700" spans="1:25" s="613" customFormat="1" ht="16" customHeight="1" x14ac:dyDescent="0.15">
      <c r="A700" s="1126"/>
      <c r="B700" s="700" t="s">
        <v>263</v>
      </c>
      <c r="C700" s="700"/>
      <c r="D700" s="609"/>
      <c r="E700" s="701"/>
      <c r="F700" s="701"/>
      <c r="G700" s="701"/>
      <c r="H700" s="769">
        <f>SUM(D700:G700)</f>
        <v>0</v>
      </c>
      <c r="I700" s="617"/>
      <c r="J700" s="612"/>
      <c r="K700" s="617"/>
      <c r="L700" s="617"/>
      <c r="M700" s="605"/>
      <c r="N700" s="605"/>
      <c r="O700" s="605"/>
      <c r="P700" s="617"/>
      <c r="Q700" s="617"/>
      <c r="R700" s="617"/>
      <c r="S700" s="612"/>
      <c r="T700" s="612"/>
      <c r="U700" s="612"/>
      <c r="V700" s="612"/>
      <c r="W700" s="612"/>
      <c r="X700" s="612"/>
      <c r="Y700" s="612"/>
    </row>
    <row r="701" spans="1:25" s="613" customFormat="1" ht="16" customHeight="1" x14ac:dyDescent="0.15">
      <c r="A701" s="1126"/>
      <c r="B701" s="702" t="s">
        <v>264</v>
      </c>
      <c r="C701" s="702"/>
      <c r="D701" s="610">
        <v>50000</v>
      </c>
      <c r="E701" s="610">
        <v>50000</v>
      </c>
      <c r="F701" s="610">
        <v>50000</v>
      </c>
      <c r="G701" s="767">
        <v>50000</v>
      </c>
      <c r="H701" s="770">
        <f>SUM(D701:G701)</f>
        <v>200000</v>
      </c>
      <c r="I701" s="765"/>
      <c r="J701" s="612"/>
      <c r="K701" s="764"/>
      <c r="L701" s="764"/>
      <c r="M701" s="605"/>
      <c r="N701" s="605"/>
      <c r="O701" s="605"/>
      <c r="P701" s="617"/>
      <c r="Q701" s="617"/>
      <c r="R701" s="617"/>
      <c r="S701" s="612"/>
      <c r="T701" s="612"/>
      <c r="U701" s="612"/>
      <c r="V701" s="612"/>
      <c r="W701" s="612"/>
      <c r="X701" s="612"/>
      <c r="Y701" s="612"/>
    </row>
    <row r="702" spans="1:25" s="613" customFormat="1" ht="16" customHeight="1" thickBot="1" x14ac:dyDescent="0.2">
      <c r="A702" s="1126"/>
      <c r="B702" s="702" t="s">
        <v>270</v>
      </c>
      <c r="C702" s="702"/>
      <c r="D702" s="610">
        <f>D700-D701</f>
        <v>-50000</v>
      </c>
      <c r="E702" s="610">
        <f>E700-E701</f>
        <v>-50000</v>
      </c>
      <c r="F702" s="610">
        <f>F700-F701</f>
        <v>-50000</v>
      </c>
      <c r="G702" s="767">
        <f>G700-G701</f>
        <v>-50000</v>
      </c>
      <c r="H702" s="771">
        <f>H700-H701</f>
        <v>-200000</v>
      </c>
      <c r="I702" s="765"/>
      <c r="J702" s="612"/>
      <c r="K702" s="765"/>
      <c r="L702" s="765"/>
      <c r="M702" s="605"/>
      <c r="N702" s="605"/>
      <c r="O702" s="605"/>
      <c r="P702" s="617"/>
      <c r="Q702" s="617"/>
      <c r="R702" s="617"/>
      <c r="S702" s="612"/>
      <c r="T702" s="612"/>
      <c r="U702" s="612"/>
      <c r="V702" s="612"/>
      <c r="W702" s="612"/>
      <c r="X702" s="612"/>
      <c r="Y702" s="612"/>
    </row>
    <row r="703" spans="1:25" ht="16" customHeight="1" x14ac:dyDescent="0.15">
      <c r="A703" s="1125"/>
      <c r="B703" s="12"/>
      <c r="C703" s="12"/>
      <c r="D703" s="13"/>
      <c r="E703" s="176"/>
      <c r="F703" s="13"/>
      <c r="G703" s="525"/>
      <c r="H703" s="577"/>
      <c r="I703" s="605"/>
      <c r="J703" s="525"/>
      <c r="K703" s="577"/>
      <c r="L703" s="605"/>
      <c r="M703" s="525"/>
      <c r="N703" s="577"/>
      <c r="O703" s="605"/>
      <c r="P703" s="534"/>
      <c r="Q703" s="584"/>
      <c r="R703" s="617"/>
      <c r="S703" s="530"/>
      <c r="T703" s="576"/>
      <c r="U703" s="612"/>
      <c r="V703" s="530"/>
      <c r="W703" s="576"/>
      <c r="X703" s="612"/>
      <c r="Y703" s="1"/>
    </row>
    <row r="704" spans="1:25" ht="28" customHeight="1" x14ac:dyDescent="0.15">
      <c r="A704" s="1125"/>
      <c r="B704" s="16" t="s">
        <v>769</v>
      </c>
      <c r="C704" s="16"/>
      <c r="D704" s="190"/>
      <c r="E704" s="190"/>
      <c r="F704" s="190"/>
      <c r="G704" s="529"/>
      <c r="H704" s="590"/>
      <c r="I704" s="611"/>
      <c r="J704" s="525"/>
      <c r="K704" s="577"/>
      <c r="L704" s="605"/>
      <c r="M704" s="525"/>
      <c r="N704" s="577"/>
      <c r="O704" s="605"/>
      <c r="P704" s="525"/>
      <c r="Q704" s="577"/>
      <c r="R704" s="605"/>
      <c r="S704" s="534"/>
      <c r="T704" s="584"/>
      <c r="U704" s="617"/>
      <c r="V704" s="530"/>
      <c r="W704" s="576"/>
      <c r="X704" s="612"/>
      <c r="Y704" s="1"/>
    </row>
    <row r="705" spans="1:25" ht="13" customHeight="1" thickBot="1" x14ac:dyDescent="0.2">
      <c r="A705" s="1125"/>
      <c r="B705" s="12"/>
      <c r="C705" s="12"/>
      <c r="D705" s="13"/>
      <c r="E705" s="176"/>
      <c r="F705" s="13"/>
      <c r="G705" s="525"/>
      <c r="H705" s="577"/>
      <c r="I705" s="605"/>
      <c r="J705" s="525"/>
      <c r="K705" s="577"/>
      <c r="L705" s="605"/>
      <c r="M705" s="525"/>
      <c r="N705" s="577"/>
      <c r="O705" s="605"/>
      <c r="P705" s="525"/>
      <c r="Q705" s="577"/>
      <c r="R705" s="605"/>
      <c r="S705" s="534"/>
      <c r="T705" s="584"/>
      <c r="U705" s="617"/>
      <c r="V705" s="530"/>
      <c r="W705" s="576"/>
      <c r="X705" s="612"/>
      <c r="Y705" s="1"/>
    </row>
    <row r="706" spans="1:25" ht="27" customHeight="1" thickBot="1" x14ac:dyDescent="0.2">
      <c r="A706" s="1125"/>
      <c r="D706" s="756" t="s">
        <v>770</v>
      </c>
      <c r="E706" s="775" t="s">
        <v>771</v>
      </c>
      <c r="F706" s="1"/>
      <c r="G706" s="530"/>
      <c r="H706" s="576"/>
      <c r="I706" s="55" t="s">
        <v>723</v>
      </c>
      <c r="J706" s="530"/>
      <c r="K706" s="576"/>
      <c r="L706" s="612"/>
      <c r="M706" s="530"/>
      <c r="N706" s="576"/>
      <c r="O706" s="612"/>
      <c r="P706" s="530"/>
      <c r="Q706" s="576"/>
      <c r="R706" s="612"/>
      <c r="S706" s="530"/>
      <c r="T706" s="576"/>
      <c r="U706" s="612"/>
      <c r="V706" s="530"/>
      <c r="W706" s="576"/>
      <c r="X706" s="612"/>
      <c r="Y706" s="1"/>
    </row>
    <row r="707" spans="1:25" ht="16" x14ac:dyDescent="0.2">
      <c r="A707" s="1125"/>
      <c r="B707" s="1072" t="s">
        <v>772</v>
      </c>
      <c r="C707" s="1072"/>
      <c r="D707" s="56">
        <f>D433</f>
        <v>617350</v>
      </c>
      <c r="E707" s="772">
        <f>E433</f>
        <v>0</v>
      </c>
      <c r="F707" s="419">
        <f>(E707/D707)-1</f>
        <v>-1</v>
      </c>
      <c r="G707" s="1078"/>
      <c r="H707" s="1079" t="s">
        <v>746</v>
      </c>
      <c r="I707" s="59">
        <v>612700</v>
      </c>
      <c r="J707" s="530"/>
      <c r="K707" s="576"/>
      <c r="L707" s="612"/>
      <c r="M707" s="530"/>
      <c r="N707" s="576"/>
      <c r="O707" s="612"/>
      <c r="P707" s="530"/>
      <c r="Q707" s="576"/>
      <c r="R707" s="612"/>
      <c r="S707" s="530"/>
      <c r="T707" s="576"/>
      <c r="U707" s="612"/>
      <c r="V707" s="530"/>
      <c r="W707" s="576"/>
      <c r="X707" s="612"/>
      <c r="Y707" s="1"/>
    </row>
    <row r="708" spans="1:25" ht="17" thickBot="1" x14ac:dyDescent="0.25">
      <c r="A708" s="1125"/>
      <c r="B708" s="1073" t="s">
        <v>773</v>
      </c>
      <c r="C708" s="1073"/>
      <c r="D708" s="57">
        <f>D687</f>
        <v>414300</v>
      </c>
      <c r="E708" s="773">
        <f>E687</f>
        <v>0</v>
      </c>
      <c r="F708" s="882">
        <f>E708+E710</f>
        <v>0</v>
      </c>
      <c r="G708" s="1078"/>
      <c r="H708" s="1079" t="s">
        <v>747</v>
      </c>
      <c r="I708" s="59">
        <v>382200</v>
      </c>
      <c r="J708" s="530"/>
      <c r="K708" s="576"/>
      <c r="L708" s="612"/>
      <c r="M708" s="530"/>
      <c r="N708" s="576"/>
      <c r="O708" s="612"/>
      <c r="P708" s="530"/>
      <c r="Q708" s="576"/>
      <c r="R708" s="612"/>
      <c r="S708" s="530"/>
      <c r="T708" s="576"/>
      <c r="U708" s="612"/>
      <c r="V708" s="530"/>
      <c r="W708" s="576"/>
      <c r="X708" s="612"/>
      <c r="Y708" s="1"/>
    </row>
    <row r="709" spans="1:25" ht="17" thickBot="1" x14ac:dyDescent="0.25">
      <c r="A709" s="1125"/>
      <c r="B709" s="1074" t="s">
        <v>83</v>
      </c>
      <c r="C709" s="1236"/>
      <c r="D709" s="777">
        <f>D708-D707</f>
        <v>-203050</v>
      </c>
      <c r="E709" s="776">
        <f>E708-E707</f>
        <v>0</v>
      </c>
      <c r="F709" s="419">
        <f t="shared" ref="F709:F710" si="712">(E709/D709)-1</f>
        <v>-1</v>
      </c>
      <c r="G709" s="1078"/>
      <c r="H709" s="1081" t="s">
        <v>83</v>
      </c>
      <c r="I709" s="1077">
        <v>-230500</v>
      </c>
      <c r="J709" s="530"/>
      <c r="K709" s="576"/>
      <c r="L709" s="612"/>
      <c r="M709" s="530"/>
      <c r="N709" s="576"/>
      <c r="O709" s="612"/>
      <c r="P709" s="530"/>
      <c r="Q709" s="576"/>
      <c r="R709" s="612"/>
      <c r="S709" s="530"/>
      <c r="T709" s="576"/>
      <c r="U709" s="612"/>
      <c r="V709" s="530"/>
      <c r="W709" s="576"/>
      <c r="X709" s="612"/>
      <c r="Y709" s="1"/>
    </row>
    <row r="710" spans="1:25" ht="17" thickBot="1" x14ac:dyDescent="0.25">
      <c r="A710" s="1125"/>
      <c r="B710" s="1075" t="s">
        <v>774</v>
      </c>
      <c r="C710" s="1075"/>
      <c r="D710" s="59">
        <f>+H701</f>
        <v>200000</v>
      </c>
      <c r="E710" s="774">
        <f>H700</f>
        <v>0</v>
      </c>
      <c r="F710" s="419">
        <f t="shared" si="712"/>
        <v>-1</v>
      </c>
      <c r="G710" s="1078"/>
      <c r="H710" s="1079" t="s">
        <v>748</v>
      </c>
      <c r="I710" s="59">
        <v>230000</v>
      </c>
      <c r="J710" s="530"/>
      <c r="K710" s="576"/>
      <c r="L710" s="612"/>
      <c r="M710" s="530"/>
      <c r="N710" s="576"/>
      <c r="O710" s="612"/>
      <c r="P710" s="530"/>
      <c r="Q710" s="576"/>
      <c r="R710" s="612"/>
      <c r="S710" s="530"/>
      <c r="T710" s="576"/>
      <c r="U710" s="612"/>
      <c r="V710" s="530"/>
      <c r="W710" s="576"/>
      <c r="X710" s="612"/>
      <c r="Y710" s="1"/>
    </row>
    <row r="711" spans="1:25" ht="17" thickBot="1" x14ac:dyDescent="0.25">
      <c r="A711" s="1125"/>
      <c r="B711" s="1076" t="s">
        <v>84</v>
      </c>
      <c r="C711" s="1237"/>
      <c r="D711" s="1269">
        <f>D709+D710</f>
        <v>-3050</v>
      </c>
      <c r="E711" s="920">
        <f>E709+E710</f>
        <v>0</v>
      </c>
      <c r="F711" s="419"/>
      <c r="G711" s="1080"/>
      <c r="H711" s="24" t="s">
        <v>84</v>
      </c>
      <c r="I711" s="59">
        <v>-500</v>
      </c>
      <c r="J711" s="530"/>
      <c r="K711" s="576"/>
      <c r="L711" s="612"/>
      <c r="M711" s="530"/>
      <c r="N711" s="576"/>
      <c r="O711" s="612"/>
      <c r="P711" s="530"/>
      <c r="Q711" s="576"/>
      <c r="R711" s="612"/>
      <c r="S711" s="530"/>
      <c r="T711" s="576"/>
      <c r="U711" s="612"/>
      <c r="V711" s="530"/>
      <c r="W711" s="576"/>
      <c r="X711" s="612"/>
      <c r="Y711" s="1"/>
    </row>
    <row r="712" spans="1:25" ht="16" x14ac:dyDescent="0.2">
      <c r="A712" s="1125"/>
      <c r="B712" s="24"/>
      <c r="C712" s="24"/>
      <c r="D712" s="25"/>
      <c r="E712" s="25"/>
      <c r="F712" s="1"/>
      <c r="G712" s="530"/>
      <c r="H712" s="576"/>
      <c r="I712" s="612"/>
      <c r="J712" s="530"/>
      <c r="K712" s="576"/>
      <c r="L712" s="612"/>
      <c r="M712" s="530"/>
      <c r="N712" s="576"/>
      <c r="O712" s="612"/>
      <c r="P712" s="530"/>
      <c r="Q712" s="576"/>
      <c r="R712" s="612"/>
      <c r="S712" s="530"/>
      <c r="T712" s="576"/>
      <c r="U712" s="612"/>
      <c r="V712" s="530"/>
      <c r="W712" s="576"/>
      <c r="X712" s="612"/>
      <c r="Y712" s="1"/>
    </row>
    <row r="713" spans="1:25" x14ac:dyDescent="0.15">
      <c r="A713" s="1125"/>
      <c r="B713" s="1"/>
      <c r="C713" s="1"/>
      <c r="D713" s="1"/>
      <c r="E713" s="1"/>
      <c r="F713" s="1"/>
      <c r="G713" s="530"/>
      <c r="H713" s="576"/>
      <c r="I713" s="612"/>
      <c r="J713" s="530"/>
      <c r="K713" s="576"/>
      <c r="L713" s="612"/>
      <c r="M713" s="530"/>
      <c r="N713" s="576"/>
      <c r="O713" s="612"/>
      <c r="P713" s="530"/>
      <c r="Q713" s="576"/>
      <c r="R713" s="612"/>
      <c r="S713" s="530"/>
      <c r="T713" s="576"/>
      <c r="U713" s="612"/>
      <c r="V713" s="530"/>
      <c r="W713" s="576"/>
      <c r="X713" s="612"/>
      <c r="Y713" s="1"/>
    </row>
    <row r="714" spans="1:25" x14ac:dyDescent="0.15">
      <c r="A714" s="1125"/>
      <c r="B714" s="1"/>
      <c r="C714" s="1"/>
      <c r="D714" s="1"/>
      <c r="E714" s="1"/>
      <c r="F714" s="1"/>
      <c r="G714" s="530"/>
      <c r="H714" s="576"/>
      <c r="I714" s="612"/>
      <c r="J714" s="530"/>
      <c r="K714" s="576"/>
      <c r="L714" s="612"/>
      <c r="M714" s="530"/>
      <c r="N714" s="576"/>
      <c r="O714" s="612"/>
      <c r="P714" s="530"/>
      <c r="Q714" s="576"/>
      <c r="R714" s="612"/>
      <c r="S714" s="530"/>
      <c r="T714" s="576"/>
      <c r="U714" s="612"/>
      <c r="V714" s="530"/>
      <c r="W714" s="576"/>
      <c r="X714" s="612"/>
      <c r="Y714" s="1"/>
    </row>
    <row r="715" spans="1:25" x14ac:dyDescent="0.15">
      <c r="A715" s="1125"/>
      <c r="B715" s="1"/>
      <c r="C715" s="1"/>
      <c r="D715" s="1"/>
      <c r="E715" s="1"/>
      <c r="F715" s="1"/>
      <c r="G715" s="530"/>
      <c r="H715" s="576"/>
      <c r="I715" s="612"/>
      <c r="J715" s="530"/>
      <c r="K715" s="576"/>
      <c r="L715" s="612"/>
      <c r="M715" s="530"/>
      <c r="N715" s="576"/>
      <c r="O715" s="612"/>
      <c r="P715" s="530"/>
      <c r="Q715" s="576"/>
      <c r="R715" s="612"/>
      <c r="S715" s="530"/>
      <c r="T715" s="576"/>
      <c r="U715" s="612"/>
      <c r="V715" s="530"/>
      <c r="W715" s="576"/>
      <c r="X715" s="612"/>
      <c r="Y715" s="1"/>
    </row>
    <row r="716" spans="1:25" x14ac:dyDescent="0.15">
      <c r="A716" s="1125"/>
      <c r="B716" s="1"/>
      <c r="C716" s="1"/>
      <c r="D716" s="1"/>
      <c r="E716" s="1"/>
      <c r="F716" s="1"/>
      <c r="G716" s="530"/>
      <c r="H716" s="576"/>
      <c r="I716" s="612"/>
      <c r="J716" s="530"/>
      <c r="K716" s="576"/>
      <c r="L716" s="612"/>
      <c r="M716" s="530"/>
      <c r="N716" s="576"/>
      <c r="O716" s="612"/>
      <c r="P716" s="530"/>
      <c r="Q716" s="576"/>
      <c r="R716" s="612"/>
      <c r="S716" s="530"/>
      <c r="T716" s="576"/>
      <c r="U716" s="612"/>
      <c r="V716" s="530"/>
      <c r="W716" s="576"/>
      <c r="X716" s="612"/>
      <c r="Y716" s="1"/>
    </row>
  </sheetData>
  <autoFilter ref="A1:A712" xr:uid="{00000000-0009-0000-0000-000004000000}"/>
  <sortState xmlns:xlrd2="http://schemas.microsoft.com/office/spreadsheetml/2017/richdata2" ref="B475:D477">
    <sortCondition ref="B467"/>
  </sortState>
  <mergeCells count="184">
    <mergeCell ref="J689:L689"/>
    <mergeCell ref="M689:O689"/>
    <mergeCell ref="P689:R689"/>
    <mergeCell ref="S689:U689"/>
    <mergeCell ref="V689:X689"/>
    <mergeCell ref="G689:I689"/>
    <mergeCell ref="A677:B677"/>
    <mergeCell ref="A685:B685"/>
    <mergeCell ref="A687:B687"/>
    <mergeCell ref="A662:B662"/>
    <mergeCell ref="A663:B663"/>
    <mergeCell ref="A667:B667"/>
    <mergeCell ref="A671:B671"/>
    <mergeCell ref="A647:B647"/>
    <mergeCell ref="A648:B648"/>
    <mergeCell ref="A652:B652"/>
    <mergeCell ref="A656:B656"/>
    <mergeCell ref="A661:B661"/>
    <mergeCell ref="A624:B624"/>
    <mergeCell ref="A634:B634"/>
    <mergeCell ref="A638:B638"/>
    <mergeCell ref="A642:B642"/>
    <mergeCell ref="A646:B646"/>
    <mergeCell ref="A612:B612"/>
    <mergeCell ref="A613:B613"/>
    <mergeCell ref="A617:B617"/>
    <mergeCell ref="A618:B618"/>
    <mergeCell ref="A619:B619"/>
    <mergeCell ref="A588:B588"/>
    <mergeCell ref="A592:B592"/>
    <mergeCell ref="A598:B598"/>
    <mergeCell ref="A604:B604"/>
    <mergeCell ref="A608:B608"/>
    <mergeCell ref="A568:B568"/>
    <mergeCell ref="A572:B572"/>
    <mergeCell ref="A576:B576"/>
    <mergeCell ref="A580:B580"/>
    <mergeCell ref="A584:B584"/>
    <mergeCell ref="A554:B554"/>
    <mergeCell ref="A558:B558"/>
    <mergeCell ref="A562:B562"/>
    <mergeCell ref="A563:B563"/>
    <mergeCell ref="A564:B564"/>
    <mergeCell ref="A536:B536"/>
    <mergeCell ref="A537:B537"/>
    <mergeCell ref="A541:B541"/>
    <mergeCell ref="A545:B545"/>
    <mergeCell ref="A549:B549"/>
    <mergeCell ref="A525:B525"/>
    <mergeCell ref="A529:B529"/>
    <mergeCell ref="A530:B530"/>
    <mergeCell ref="A531:B531"/>
    <mergeCell ref="A535:B535"/>
    <mergeCell ref="A500:B500"/>
    <mergeCell ref="A504:B504"/>
    <mergeCell ref="A510:B510"/>
    <mergeCell ref="A516:B516"/>
    <mergeCell ref="A521:B521"/>
    <mergeCell ref="A463:B463"/>
    <mergeCell ref="A469:B469"/>
    <mergeCell ref="A487:B487"/>
    <mergeCell ref="A488:B488"/>
    <mergeCell ref="A494:B494"/>
    <mergeCell ref="A451:B451"/>
    <mergeCell ref="A471:B471"/>
    <mergeCell ref="A459:B459"/>
    <mergeCell ref="A477:B477"/>
    <mergeCell ref="A481:B481"/>
    <mergeCell ref="A470:B470"/>
    <mergeCell ref="A486:B486"/>
    <mergeCell ref="A291:B291"/>
    <mergeCell ref="A46:B46"/>
    <mergeCell ref="A7:B7"/>
    <mergeCell ref="A329:B329"/>
    <mergeCell ref="A330:B330"/>
    <mergeCell ref="A299:B299"/>
    <mergeCell ref="A303:B303"/>
    <mergeCell ref="A308:B308"/>
    <mergeCell ref="A312:B312"/>
    <mergeCell ref="A316:B316"/>
    <mergeCell ref="A273:B273"/>
    <mergeCell ref="A278:B278"/>
    <mergeCell ref="A282:B282"/>
    <mergeCell ref="A290:B290"/>
    <mergeCell ref="A292:B292"/>
    <mergeCell ref="A251:B251"/>
    <mergeCell ref="A256:B256"/>
    <mergeCell ref="A260:B260"/>
    <mergeCell ref="A320:B320"/>
    <mergeCell ref="A324:B324"/>
    <mergeCell ref="A328:B328"/>
    <mergeCell ref="A265:B265"/>
    <mergeCell ref="A269:B269"/>
    <mergeCell ref="A233:B233"/>
    <mergeCell ref="A437:B437"/>
    <mergeCell ref="A436:B436"/>
    <mergeCell ref="A435:B435"/>
    <mergeCell ref="A441:B441"/>
    <mergeCell ref="A445:B445"/>
    <mergeCell ref="A431:B431"/>
    <mergeCell ref="A359:B359"/>
    <mergeCell ref="A363:B363"/>
    <mergeCell ref="A367:B367"/>
    <mergeCell ref="A371:B371"/>
    <mergeCell ref="A375:B375"/>
    <mergeCell ref="A415:B415"/>
    <mergeCell ref="A334:B334"/>
    <mergeCell ref="A344:B344"/>
    <mergeCell ref="A350:B350"/>
    <mergeCell ref="A357:B357"/>
    <mergeCell ref="A358:B358"/>
    <mergeCell ref="A395:B395"/>
    <mergeCell ref="A399:B399"/>
    <mergeCell ref="A403:B403"/>
    <mergeCell ref="A408:B408"/>
    <mergeCell ref="A379:B379"/>
    <mergeCell ref="A384:B384"/>
    <mergeCell ref="A389:B389"/>
    <mergeCell ref="A393:B393"/>
    <mergeCell ref="A394:B394"/>
    <mergeCell ref="A238:B238"/>
    <mergeCell ref="A245:B245"/>
    <mergeCell ref="A246:B246"/>
    <mergeCell ref="A247:B247"/>
    <mergeCell ref="A209:B209"/>
    <mergeCell ref="A213:B213"/>
    <mergeCell ref="A219:B219"/>
    <mergeCell ref="A224:B224"/>
    <mergeCell ref="A228:B228"/>
    <mergeCell ref="A194:B194"/>
    <mergeCell ref="A199:B199"/>
    <mergeCell ref="A203:B203"/>
    <mergeCell ref="A207:B207"/>
    <mergeCell ref="A208:B208"/>
    <mergeCell ref="A177:B177"/>
    <mergeCell ref="A178:B178"/>
    <mergeCell ref="A182:B182"/>
    <mergeCell ref="A186:B186"/>
    <mergeCell ref="A190:B190"/>
    <mergeCell ref="A5:B5"/>
    <mergeCell ref="D5:I5"/>
    <mergeCell ref="A50:B50"/>
    <mergeCell ref="A57:B57"/>
    <mergeCell ref="A67:B67"/>
    <mergeCell ref="A72:B72"/>
    <mergeCell ref="A77:B77"/>
    <mergeCell ref="A84:B84"/>
    <mergeCell ref="A132:B132"/>
    <mergeCell ref="A97:B97"/>
    <mergeCell ref="A102:B102"/>
    <mergeCell ref="A106:B106"/>
    <mergeCell ref="A110:B110"/>
    <mergeCell ref="A116:B116"/>
    <mergeCell ref="A118:B118"/>
    <mergeCell ref="A123:B123"/>
    <mergeCell ref="A127:B127"/>
    <mergeCell ref="A88:B88"/>
    <mergeCell ref="A93:B93"/>
    <mergeCell ref="A117:B117"/>
    <mergeCell ref="A131:B131"/>
    <mergeCell ref="A286:B286"/>
    <mergeCell ref="J6:L6"/>
    <mergeCell ref="G6:I6"/>
    <mergeCell ref="M6:O6"/>
    <mergeCell ref="P6:R6"/>
    <mergeCell ref="S6:U6"/>
    <mergeCell ref="V6:X6"/>
    <mergeCell ref="A8:B8"/>
    <mergeCell ref="A9:B9"/>
    <mergeCell ref="A17:B17"/>
    <mergeCell ref="A21:B21"/>
    <mergeCell ref="A25:B25"/>
    <mergeCell ref="A29:B29"/>
    <mergeCell ref="A33:B33"/>
    <mergeCell ref="A42:B42"/>
    <mergeCell ref="A155:B155"/>
    <mergeCell ref="A161:B161"/>
    <mergeCell ref="A166:B166"/>
    <mergeCell ref="A171:B171"/>
    <mergeCell ref="A176:B176"/>
    <mergeCell ref="A133:B133"/>
    <mergeCell ref="A139:B139"/>
    <mergeCell ref="A145:B145"/>
    <mergeCell ref="A149:B149"/>
  </mergeCells>
  <phoneticPr fontId="25" type="noConversion"/>
  <pageMargins left="0.75" right="0.75" top="1" bottom="1" header="0.5" footer="0.5"/>
  <pageSetup paperSize="9" orientation="portrait" horizontalDpi="4294967292" verticalDpi="4294967292" r:id="rId1"/>
  <colBreaks count="1" manualBreakCount="1">
    <brk id="4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A90D-DD57-3B43-93C5-4E343C74D638}">
  <dimension ref="A1:Q199"/>
  <sheetViews>
    <sheetView tabSelected="1" zoomScaleNormal="10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90" sqref="N190"/>
    </sheetView>
  </sheetViews>
  <sheetFormatPr baseColWidth="10" defaultRowHeight="16" outlineLevelRow="1" x14ac:dyDescent="0.2"/>
  <cols>
    <col min="2" max="2" width="31" customWidth="1"/>
    <col min="3" max="3" width="16.5" customWidth="1"/>
    <col min="4" max="5" width="16.5" hidden="1" customWidth="1"/>
    <col min="6" max="6" width="16.5" customWidth="1"/>
    <col min="7" max="7" width="16.5" hidden="1" customWidth="1"/>
    <col min="8" max="8" width="16.5" customWidth="1"/>
    <col min="9" max="9" width="16.5" hidden="1" customWidth="1"/>
    <col min="10" max="10" width="16.5" customWidth="1"/>
    <col min="11" max="11" width="16.5" hidden="1" customWidth="1"/>
    <col min="12" max="12" width="16.5" customWidth="1"/>
    <col min="13" max="13" width="16.5" hidden="1" customWidth="1"/>
    <col min="14" max="14" width="16.5" customWidth="1"/>
    <col min="15" max="15" width="16.5" hidden="1" customWidth="1"/>
    <col min="16" max="16" width="16.5" customWidth="1"/>
    <col min="17" max="17" width="13.5" customWidth="1"/>
  </cols>
  <sheetData>
    <row r="1" spans="1:17" ht="25" x14ac:dyDescent="0.2">
      <c r="A1" s="3"/>
      <c r="B1" s="320" t="str">
        <f>'DETAIL PREVISION BUDGET 2024'!B2</f>
        <v xml:space="preserve">PREVISION BUDGETAIRE </v>
      </c>
      <c r="C1" s="321" t="str">
        <f>'DETAIL PREVISION BUDGET 2024'!D2</f>
        <v>ANEG</v>
      </c>
      <c r="D1" s="321"/>
      <c r="E1" s="320" t="str">
        <f>'DETAIL PREVISION BUDGET 2024'!G2</f>
        <v>PREVISION DE BUDGET 2024</v>
      </c>
      <c r="F1" s="320"/>
      <c r="G1" s="320"/>
      <c r="H1" s="320"/>
      <c r="I1" s="320"/>
      <c r="J1" s="320"/>
      <c r="K1" s="320"/>
      <c r="L1" s="320"/>
      <c r="M1" s="323"/>
      <c r="N1" s="323"/>
      <c r="O1" s="322"/>
      <c r="P1" s="322"/>
      <c r="Q1" s="1"/>
    </row>
    <row r="2" spans="1:17" ht="18" x14ac:dyDescent="0.2">
      <c r="A2" s="3"/>
      <c r="B2" s="3"/>
      <c r="C2" s="3"/>
      <c r="E2" s="3"/>
      <c r="F2" s="4">
        <f>'DETAIL PREVISION BUDGET 2024'!D3</f>
        <v>45195</v>
      </c>
      <c r="G2" s="3"/>
      <c r="H2" s="3"/>
      <c r="I2" s="3"/>
      <c r="J2" s="3"/>
      <c r="K2" s="3"/>
      <c r="L2" s="3"/>
      <c r="M2" s="5"/>
      <c r="N2" s="5"/>
      <c r="O2" s="3"/>
      <c r="P2" s="3"/>
      <c r="Q2" s="1"/>
    </row>
    <row r="3" spans="1:17" x14ac:dyDescent="0.2">
      <c r="A3" s="61"/>
      <c r="B3" s="61"/>
      <c r="C3" s="3" t="str">
        <f>'DETAIL PREVISION BUDGET 2024'!B4</f>
        <v xml:space="preserve">Nature du Budget : </v>
      </c>
      <c r="E3" s="62"/>
      <c r="F3" s="18" t="str">
        <f>'DETAIL PREVISION BUDGET 2024'!D4</f>
        <v>ANEG - Projet de Budget 2024 - V0</v>
      </c>
      <c r="G3" s="62"/>
      <c r="H3" s="62"/>
      <c r="I3" s="62"/>
      <c r="J3" s="62"/>
      <c r="K3" s="62"/>
      <c r="L3" s="62"/>
      <c r="M3" s="14"/>
      <c r="N3" s="14"/>
      <c r="O3" s="61"/>
      <c r="P3" s="61"/>
      <c r="Q3" s="326"/>
    </row>
    <row r="4" spans="1:17" ht="22" customHeight="1" thickBot="1" x14ac:dyDescent="0.25">
      <c r="A4" s="1350"/>
      <c r="B4" s="1350"/>
      <c r="C4" s="1270" t="str">
        <f>'DETAIL PREVISION BUDGET 2024'!D5</f>
        <v>Projet de Budget 2024</v>
      </c>
      <c r="D4" s="1270"/>
      <c r="E4" s="1270"/>
      <c r="F4" s="1270"/>
      <c r="G4" s="1270"/>
      <c r="H4" s="318"/>
      <c r="I4" s="318"/>
      <c r="J4" s="318"/>
      <c r="K4" s="319"/>
      <c r="L4" s="319"/>
      <c r="M4" s="3"/>
      <c r="N4" s="3"/>
      <c r="O4" s="29"/>
      <c r="P4" s="3"/>
      <c r="Q4" s="1"/>
    </row>
    <row r="5" spans="1:17" ht="29" thickTop="1" x14ac:dyDescent="0.2">
      <c r="A5" s="1392" t="s">
        <v>863</v>
      </c>
      <c r="B5" s="1393"/>
      <c r="C5" s="1280" t="str">
        <f>'DETAIL PREVISION BUDGET 2024'!D7</f>
        <v>DOTATION
2024</v>
      </c>
      <c r="D5" s="1271" t="str">
        <f>'DETAIL PREVISION BUDGET 2024'!E7</f>
        <v>REALISATION
2024</v>
      </c>
      <c r="F5" s="1289" t="str">
        <f>'DETAIL PREVISION BUDGET 2024'!G7</f>
        <v>Commun
2024</v>
      </c>
      <c r="G5" s="1290"/>
      <c r="H5" s="1291" t="str">
        <f>'DETAIL PREVISION BUDGET 2024'!J7</f>
        <v>Aeromodelisme
2024</v>
      </c>
      <c r="I5" s="1290"/>
      <c r="J5" s="1291" t="str">
        <f>'DETAIL PREVISION BUDGET 2024'!M7</f>
        <v>Parachutisme
2024</v>
      </c>
      <c r="K5" s="1290"/>
      <c r="L5" s="1291" t="str">
        <f>'DETAIL PREVISION BUDGET 2024'!P7</f>
        <v>VL - Paramoteur
2024</v>
      </c>
      <c r="M5" s="1290"/>
      <c r="N5" s="1291" t="str">
        <f>'DETAIL PREVISION BUDGET 2024'!S7</f>
        <v>VM - ULM
2024</v>
      </c>
      <c r="O5" s="1290"/>
      <c r="P5" s="1291" t="str">
        <f>'DETAIL PREVISION BUDGET 2024'!V7</f>
        <v>Vol à Voil
2024</v>
      </c>
      <c r="Q5" s="1"/>
    </row>
    <row r="6" spans="1:17" x14ac:dyDescent="0.2">
      <c r="A6" s="1353" t="str">
        <f>'DETAIL PREVISION BUDGET 2024'!A8</f>
        <v xml:space="preserve"> 1 / GESTION</v>
      </c>
      <c r="B6" s="1354">
        <f>'DETAIL PREVISION BUDGET 2024'!B8</f>
        <v>0</v>
      </c>
      <c r="C6" s="1281"/>
      <c r="D6" s="1272"/>
      <c r="E6" s="186"/>
      <c r="F6" s="187"/>
      <c r="G6" s="186"/>
      <c r="H6" s="187"/>
      <c r="I6" s="186"/>
      <c r="J6" s="187"/>
      <c r="K6" s="186"/>
      <c r="L6" s="187"/>
      <c r="M6" s="186"/>
      <c r="N6" s="714"/>
      <c r="O6" s="186"/>
      <c r="P6" s="733"/>
      <c r="Q6" s="1"/>
    </row>
    <row r="7" spans="1:17" hidden="1" outlineLevel="1" x14ac:dyDescent="0.2">
      <c r="A7" s="1355" t="str">
        <f>'DETAIL PREVISION BUDGET 2024'!A9</f>
        <v>Secrétariat / affranchissements</v>
      </c>
      <c r="B7" s="1356">
        <f>'DETAIL PREVISION BUDGET 2024'!B9</f>
        <v>0</v>
      </c>
      <c r="C7" s="1282">
        <f>'DETAIL PREVISION BUDGET 2024'!D9</f>
        <v>2300</v>
      </c>
      <c r="D7" s="1273">
        <f>'DETAIL PREVISION BUDGET 2024'!E9</f>
        <v>0</v>
      </c>
      <c r="E7" s="349">
        <f>'DETAIL PREVISION BUDGET 2024'!G9</f>
        <v>0</v>
      </c>
      <c r="F7" s="455">
        <f>'DETAIL PREVISION BUDGET 2024'!H9</f>
        <v>2300</v>
      </c>
      <c r="G7" s="349">
        <f>'DETAIL PREVISION BUDGET 2024'!J9</f>
        <v>0</v>
      </c>
      <c r="H7" s="455">
        <f>'DETAIL PREVISION BUDGET 2024'!K9</f>
        <v>0</v>
      </c>
      <c r="I7" s="349">
        <f>'DETAIL PREVISION BUDGET 2024'!M9</f>
        <v>0</v>
      </c>
      <c r="J7" s="455">
        <f>'DETAIL PREVISION BUDGET 2024'!N9</f>
        <v>0</v>
      </c>
      <c r="K7" s="349">
        <f>'DETAIL PREVISION BUDGET 2024'!P9</f>
        <v>0</v>
      </c>
      <c r="L7" s="455">
        <f>'DETAIL PREVISION BUDGET 2024'!Q9</f>
        <v>0</v>
      </c>
      <c r="M7" s="349">
        <f>'DETAIL PREVISION BUDGET 2024'!S9</f>
        <v>0</v>
      </c>
      <c r="N7" s="715">
        <f>'DETAIL PREVISION BUDGET 2024'!T9</f>
        <v>0</v>
      </c>
      <c r="O7" s="349">
        <f>'DETAIL PREVISION BUDGET 2024'!V9</f>
        <v>0</v>
      </c>
      <c r="P7" s="734">
        <f>'DETAIL PREVISION BUDGET 2024'!W9</f>
        <v>0</v>
      </c>
      <c r="Q7" s="1"/>
    </row>
    <row r="8" spans="1:17" hidden="1" outlineLevel="1" x14ac:dyDescent="0.2">
      <c r="A8" s="1340" t="str">
        <f>'DETAIL PREVISION BUDGET 2024'!A17</f>
        <v>Publicité et promotion</v>
      </c>
      <c r="B8" s="1341">
        <f>'DETAIL PREVISION BUDGET 2024'!B17</f>
        <v>0</v>
      </c>
      <c r="C8" s="1282">
        <f>'DETAIL PREVISION BUDGET 2024'!D17</f>
        <v>2000</v>
      </c>
      <c r="D8" s="1273">
        <f>'DETAIL PREVISION BUDGET 2024'!E17</f>
        <v>0</v>
      </c>
      <c r="E8" s="349">
        <f>'DETAIL PREVISION BUDGET 2024'!G17</f>
        <v>0</v>
      </c>
      <c r="F8" s="455">
        <f>'DETAIL PREVISION BUDGET 2024'!H17</f>
        <v>1000</v>
      </c>
      <c r="G8" s="349">
        <f>'DETAIL PREVISION BUDGET 2024'!J17</f>
        <v>0</v>
      </c>
      <c r="H8" s="455">
        <f>'DETAIL PREVISION BUDGET 2024'!K17</f>
        <v>0</v>
      </c>
      <c r="I8" s="349">
        <f>'DETAIL PREVISION BUDGET 2024'!M17</f>
        <v>0</v>
      </c>
      <c r="J8" s="455">
        <f>'DETAIL PREVISION BUDGET 2024'!N17</f>
        <v>0</v>
      </c>
      <c r="K8" s="349">
        <f>'DETAIL PREVISION BUDGET 2024'!P17</f>
        <v>0</v>
      </c>
      <c r="L8" s="455">
        <f>'DETAIL PREVISION BUDGET 2024'!Q17</f>
        <v>1000</v>
      </c>
      <c r="M8" s="349">
        <f>'DETAIL PREVISION BUDGET 2024'!S17</f>
        <v>0</v>
      </c>
      <c r="N8" s="715">
        <f>'DETAIL PREVISION BUDGET 2024'!T17</f>
        <v>0</v>
      </c>
      <c r="O8" s="349">
        <f>'DETAIL PREVISION BUDGET 2024'!V17</f>
        <v>0</v>
      </c>
      <c r="P8" s="734">
        <f>'DETAIL PREVISION BUDGET 2024'!W17</f>
        <v>0</v>
      </c>
      <c r="Q8" s="1"/>
    </row>
    <row r="9" spans="1:17" hidden="1" outlineLevel="1" x14ac:dyDescent="0.2">
      <c r="A9" s="1340" t="str">
        <f>'DETAIL PREVISION BUDGET 2024'!A21</f>
        <v>Réunions du Bureau Directeur</v>
      </c>
      <c r="B9" s="1341">
        <f>'DETAIL PREVISION BUDGET 2024'!B21</f>
        <v>0</v>
      </c>
      <c r="C9" s="1282">
        <f>'DETAIL PREVISION BUDGET 2024'!D21</f>
        <v>1500</v>
      </c>
      <c r="D9" s="1273">
        <f>'DETAIL PREVISION BUDGET 2024'!E21</f>
        <v>0</v>
      </c>
      <c r="E9" s="349">
        <f>'DETAIL PREVISION BUDGET 2024'!G21</f>
        <v>0</v>
      </c>
      <c r="F9" s="455">
        <f>'DETAIL PREVISION BUDGET 2024'!H21</f>
        <v>1500</v>
      </c>
      <c r="G9" s="349">
        <f>'DETAIL PREVISION BUDGET 2024'!J21</f>
        <v>0</v>
      </c>
      <c r="H9" s="455">
        <f>'DETAIL PREVISION BUDGET 2024'!K21</f>
        <v>0</v>
      </c>
      <c r="I9" s="349">
        <f>'DETAIL PREVISION BUDGET 2024'!M21</f>
        <v>0</v>
      </c>
      <c r="J9" s="455">
        <f>'DETAIL PREVISION BUDGET 2024'!N21</f>
        <v>0</v>
      </c>
      <c r="K9" s="349">
        <f>'DETAIL PREVISION BUDGET 2024'!P21</f>
        <v>0</v>
      </c>
      <c r="L9" s="455">
        <f>'DETAIL PREVISION BUDGET 2024'!Q21</f>
        <v>0</v>
      </c>
      <c r="M9" s="349">
        <f>'DETAIL PREVISION BUDGET 2024'!S21</f>
        <v>0</v>
      </c>
      <c r="N9" s="715">
        <f>'DETAIL PREVISION BUDGET 2024'!T21</f>
        <v>0</v>
      </c>
      <c r="O9" s="349">
        <f>'DETAIL PREVISION BUDGET 2024'!V21</f>
        <v>0</v>
      </c>
      <c r="P9" s="734">
        <f>'DETAIL PREVISION BUDGET 2024'!W21</f>
        <v>0</v>
      </c>
      <c r="Q9" s="1"/>
    </row>
    <row r="10" spans="1:17" hidden="1" outlineLevel="1" x14ac:dyDescent="0.2">
      <c r="A10" s="1340" t="str">
        <f>'DETAIL PREVISION BUDGET 2024'!A25</f>
        <v xml:space="preserve">Réunions de Bureau </v>
      </c>
      <c r="B10" s="1341">
        <f>'DETAIL PREVISION BUDGET 2024'!B25</f>
        <v>0</v>
      </c>
      <c r="C10" s="1282">
        <f>'DETAIL PREVISION BUDGET 2024'!D25</f>
        <v>0</v>
      </c>
      <c r="D10" s="1273">
        <f>'DETAIL PREVISION BUDGET 2024'!E25</f>
        <v>0</v>
      </c>
      <c r="E10" s="349">
        <f>'DETAIL PREVISION BUDGET 2024'!G25</f>
        <v>0</v>
      </c>
      <c r="F10" s="455">
        <f>'DETAIL PREVISION BUDGET 2024'!H25</f>
        <v>0</v>
      </c>
      <c r="G10" s="349">
        <f>'DETAIL PREVISION BUDGET 2024'!J25</f>
        <v>0</v>
      </c>
      <c r="H10" s="455">
        <f>'DETAIL PREVISION BUDGET 2024'!K25</f>
        <v>0</v>
      </c>
      <c r="I10" s="349">
        <f>'DETAIL PREVISION BUDGET 2024'!M25</f>
        <v>0</v>
      </c>
      <c r="J10" s="455">
        <f>'DETAIL PREVISION BUDGET 2024'!N25</f>
        <v>0</v>
      </c>
      <c r="K10" s="349">
        <f>'DETAIL PREVISION BUDGET 2024'!P25</f>
        <v>0</v>
      </c>
      <c r="L10" s="455">
        <f>'DETAIL PREVISION BUDGET 2024'!Q25</f>
        <v>0</v>
      </c>
      <c r="M10" s="349">
        <f>'DETAIL PREVISION BUDGET 2024'!S25</f>
        <v>0</v>
      </c>
      <c r="N10" s="715">
        <f>'DETAIL PREVISION BUDGET 2024'!T25</f>
        <v>0</v>
      </c>
      <c r="O10" s="349">
        <f>'DETAIL PREVISION BUDGET 2024'!V25</f>
        <v>0</v>
      </c>
      <c r="P10" s="734">
        <f>'DETAIL PREVISION BUDGET 2024'!W25</f>
        <v>0</v>
      </c>
      <c r="Q10" s="1"/>
    </row>
    <row r="11" spans="1:17" hidden="1" outlineLevel="1" x14ac:dyDescent="0.2">
      <c r="A11" s="1340" t="str">
        <f>'DETAIL PREVISION BUDGET 2024'!A29</f>
        <v>Réunions du Comité Directeur</v>
      </c>
      <c r="B11" s="1341">
        <f>'DETAIL PREVISION BUDGET 2024'!B29</f>
        <v>0</v>
      </c>
      <c r="C11" s="1282">
        <f>'DETAIL PREVISION BUDGET 2024'!D29</f>
        <v>10000</v>
      </c>
      <c r="D11" s="1273">
        <f>'DETAIL PREVISION BUDGET 2024'!E29</f>
        <v>0</v>
      </c>
      <c r="E11" s="349">
        <f>'DETAIL PREVISION BUDGET 2024'!G29</f>
        <v>0</v>
      </c>
      <c r="F11" s="455">
        <f>'DETAIL PREVISION BUDGET 2024'!H29</f>
        <v>20000</v>
      </c>
      <c r="G11" s="349">
        <f>'DETAIL PREVISION BUDGET 2024'!J29</f>
        <v>0</v>
      </c>
      <c r="H11" s="455">
        <f>'DETAIL PREVISION BUDGET 2024'!K29</f>
        <v>0</v>
      </c>
      <c r="I11" s="349">
        <f>'DETAIL PREVISION BUDGET 2024'!M29</f>
        <v>0</v>
      </c>
      <c r="J11" s="455">
        <f>'DETAIL PREVISION BUDGET 2024'!N29</f>
        <v>0</v>
      </c>
      <c r="K11" s="349">
        <f>'DETAIL PREVISION BUDGET 2024'!P29</f>
        <v>0</v>
      </c>
      <c r="L11" s="455">
        <f>'DETAIL PREVISION BUDGET 2024'!Q29</f>
        <v>0</v>
      </c>
      <c r="M11" s="349">
        <f>'DETAIL PREVISION BUDGET 2024'!S29</f>
        <v>0</v>
      </c>
      <c r="N11" s="715">
        <f>'DETAIL PREVISION BUDGET 2024'!T29</f>
        <v>0</v>
      </c>
      <c r="O11" s="349">
        <f>'DETAIL PREVISION BUDGET 2024'!V29</f>
        <v>0</v>
      </c>
      <c r="P11" s="734">
        <f>'DETAIL PREVISION BUDGET 2024'!W29</f>
        <v>0</v>
      </c>
      <c r="Q11" s="1"/>
    </row>
    <row r="12" spans="1:17" hidden="1" outlineLevel="1" x14ac:dyDescent="0.2">
      <c r="A12" s="1340" t="str">
        <f>'DETAIL PREVISION BUDGET 2024'!A33</f>
        <v>Réunions des CommissionsTechniques</v>
      </c>
      <c r="B12" s="1341">
        <f>'DETAIL PREVISION BUDGET 2024'!B33</f>
        <v>0</v>
      </c>
      <c r="C12" s="1282">
        <f>'DETAIL PREVISION BUDGET 2024'!D33</f>
        <v>8500</v>
      </c>
      <c r="D12" s="1273">
        <f>'DETAIL PREVISION BUDGET 2024'!E33</f>
        <v>0</v>
      </c>
      <c r="E12" s="349">
        <f>'DETAIL PREVISION BUDGET 2024'!G33</f>
        <v>0</v>
      </c>
      <c r="F12" s="455">
        <f>'DETAIL PREVISION BUDGET 2024'!H33</f>
        <v>1500</v>
      </c>
      <c r="G12" s="349">
        <f>'DETAIL PREVISION BUDGET 2024'!J33</f>
        <v>0</v>
      </c>
      <c r="H12" s="455">
        <f>'DETAIL PREVISION BUDGET 2024'!K33</f>
        <v>1300</v>
      </c>
      <c r="I12" s="349">
        <f>'DETAIL PREVISION BUDGET 2024'!M33</f>
        <v>0</v>
      </c>
      <c r="J12" s="455">
        <f>'DETAIL PREVISION BUDGET 2024'!N33</f>
        <v>1200</v>
      </c>
      <c r="K12" s="349">
        <f>'DETAIL PREVISION BUDGET 2024'!P33</f>
        <v>0</v>
      </c>
      <c r="L12" s="455">
        <f>'DETAIL PREVISION BUDGET 2024'!Q33</f>
        <v>1000</v>
      </c>
      <c r="M12" s="349">
        <f>'DETAIL PREVISION BUDGET 2024'!S33</f>
        <v>0</v>
      </c>
      <c r="N12" s="715">
        <f>'DETAIL PREVISION BUDGET 2024'!T33</f>
        <v>2500</v>
      </c>
      <c r="O12" s="349">
        <f>'DETAIL PREVISION BUDGET 2024'!V33</f>
        <v>0</v>
      </c>
      <c r="P12" s="734">
        <f>'DETAIL PREVISION BUDGET 2024'!W33</f>
        <v>1000</v>
      </c>
      <c r="Q12" s="1"/>
    </row>
    <row r="13" spans="1:17" hidden="1" outlineLevel="1" x14ac:dyDescent="0.2">
      <c r="A13" s="1340" t="str">
        <f>'DETAIL PREVISION BUDGET 2024'!A42</f>
        <v>Réunion Contrôle Financier</v>
      </c>
      <c r="B13" s="1341">
        <f>'DETAIL PREVISION BUDGET 2024'!B42</f>
        <v>0</v>
      </c>
      <c r="C13" s="1282">
        <f>'DETAIL PREVISION BUDGET 2024'!D42</f>
        <v>2000</v>
      </c>
      <c r="D13" s="1273">
        <f>'DETAIL PREVISION BUDGET 2024'!E42</f>
        <v>0</v>
      </c>
      <c r="E13" s="349">
        <f>'DETAIL PREVISION BUDGET 2024'!G42</f>
        <v>0</v>
      </c>
      <c r="F13" s="455">
        <f>'DETAIL PREVISION BUDGET 2024'!H42</f>
        <v>2000</v>
      </c>
      <c r="G13" s="349">
        <f>'DETAIL PREVISION BUDGET 2024'!J42</f>
        <v>0</v>
      </c>
      <c r="H13" s="455">
        <f>'DETAIL PREVISION BUDGET 2024'!K42</f>
        <v>0</v>
      </c>
      <c r="I13" s="349">
        <f>'DETAIL PREVISION BUDGET 2024'!M42</f>
        <v>0</v>
      </c>
      <c r="J13" s="455">
        <f>'DETAIL PREVISION BUDGET 2024'!N42</f>
        <v>0</v>
      </c>
      <c r="K13" s="349">
        <f>'DETAIL PREVISION BUDGET 2024'!P42</f>
        <v>0</v>
      </c>
      <c r="L13" s="455">
        <f>'DETAIL PREVISION BUDGET 2024'!Q42</f>
        <v>0</v>
      </c>
      <c r="M13" s="349">
        <f>'DETAIL PREVISION BUDGET 2024'!S42</f>
        <v>0</v>
      </c>
      <c r="N13" s="715">
        <f>'DETAIL PREVISION BUDGET 2024'!T42</f>
        <v>0</v>
      </c>
      <c r="O13" s="349">
        <f>'DETAIL PREVISION BUDGET 2024'!V42</f>
        <v>0</v>
      </c>
      <c r="P13" s="734">
        <f>'DETAIL PREVISION BUDGET 2024'!W42</f>
        <v>0</v>
      </c>
      <c r="Q13" s="1"/>
    </row>
    <row r="14" spans="1:17" hidden="1" outlineLevel="1" x14ac:dyDescent="0.2">
      <c r="A14" s="1340" t="str">
        <f>'DETAIL PREVISION BUDGET 2024'!A46</f>
        <v>Réunion des Présidents de SSA</v>
      </c>
      <c r="B14" s="1341">
        <f>'DETAIL PREVISION BUDGET 2024'!B46</f>
        <v>0</v>
      </c>
      <c r="C14" s="1282">
        <f>'DETAIL PREVISION BUDGET 2024'!D46</f>
        <v>7500</v>
      </c>
      <c r="D14" s="1273">
        <f>'DETAIL PREVISION BUDGET 2024'!E46</f>
        <v>0</v>
      </c>
      <c r="E14" s="349">
        <f>'DETAIL PREVISION BUDGET 2024'!G46</f>
        <v>0</v>
      </c>
      <c r="F14" s="455">
        <f>'DETAIL PREVISION BUDGET 2024'!H46</f>
        <v>7500</v>
      </c>
      <c r="G14" s="349">
        <f>'DETAIL PREVISION BUDGET 2024'!J46</f>
        <v>0</v>
      </c>
      <c r="H14" s="455">
        <f>'DETAIL PREVISION BUDGET 2024'!K46</f>
        <v>0</v>
      </c>
      <c r="I14" s="349">
        <f>'DETAIL PREVISION BUDGET 2024'!M46</f>
        <v>0</v>
      </c>
      <c r="J14" s="455">
        <f>'DETAIL PREVISION BUDGET 2024'!N46</f>
        <v>0</v>
      </c>
      <c r="K14" s="349">
        <f>'DETAIL PREVISION BUDGET 2024'!P46</f>
        <v>0</v>
      </c>
      <c r="L14" s="455">
        <f>'DETAIL PREVISION BUDGET 2024'!Q46</f>
        <v>0</v>
      </c>
      <c r="M14" s="349">
        <f>'DETAIL PREVISION BUDGET 2024'!S46</f>
        <v>0</v>
      </c>
      <c r="N14" s="715">
        <f>'DETAIL PREVISION BUDGET 2024'!T46</f>
        <v>0</v>
      </c>
      <c r="O14" s="349">
        <f>'DETAIL PREVISION BUDGET 2024'!V46</f>
        <v>0</v>
      </c>
      <c r="P14" s="734">
        <f>'DETAIL PREVISION BUDGET 2024'!W46</f>
        <v>0</v>
      </c>
      <c r="Q14" s="1"/>
    </row>
    <row r="15" spans="1:17" hidden="1" outlineLevel="1" x14ac:dyDescent="0.2">
      <c r="A15" s="1340" t="str">
        <f>'DETAIL PREVISION BUDGET 2024'!A50</f>
        <v>Frais de missions particulières</v>
      </c>
      <c r="B15" s="1341">
        <f>'DETAIL PREVISION BUDGET 2024'!B50</f>
        <v>0</v>
      </c>
      <c r="C15" s="1282">
        <f>'DETAIL PREVISION BUDGET 2024'!D50</f>
        <v>6000</v>
      </c>
      <c r="D15" s="1273">
        <f>'DETAIL PREVISION BUDGET 2024'!E50</f>
        <v>0</v>
      </c>
      <c r="E15" s="349">
        <f>'DETAIL PREVISION BUDGET 2024'!G50</f>
        <v>0</v>
      </c>
      <c r="F15" s="455">
        <f>'DETAIL PREVISION BUDGET 2024'!H50</f>
        <v>5500</v>
      </c>
      <c r="G15" s="349">
        <f>'DETAIL PREVISION BUDGET 2024'!J50</f>
        <v>0</v>
      </c>
      <c r="H15" s="455">
        <f>'DETAIL PREVISION BUDGET 2024'!K50</f>
        <v>0</v>
      </c>
      <c r="I15" s="349">
        <f>'DETAIL PREVISION BUDGET 2024'!M50</f>
        <v>0</v>
      </c>
      <c r="J15" s="455">
        <f>'DETAIL PREVISION BUDGET 2024'!N50</f>
        <v>500</v>
      </c>
      <c r="K15" s="349">
        <f>'DETAIL PREVISION BUDGET 2024'!P50</f>
        <v>0</v>
      </c>
      <c r="L15" s="455">
        <f>'DETAIL PREVISION BUDGET 2024'!Q50</f>
        <v>0</v>
      </c>
      <c r="M15" s="349">
        <f>'DETAIL PREVISION BUDGET 2024'!S50</f>
        <v>0</v>
      </c>
      <c r="N15" s="715">
        <f>'DETAIL PREVISION BUDGET 2024'!T50</f>
        <v>1000</v>
      </c>
      <c r="O15" s="349">
        <f>'DETAIL PREVISION BUDGET 2024'!V50</f>
        <v>0</v>
      </c>
      <c r="P15" s="734">
        <f>'DETAIL PREVISION BUDGET 2024'!W50</f>
        <v>0</v>
      </c>
      <c r="Q15" s="1"/>
    </row>
    <row r="16" spans="1:17" hidden="1" outlineLevel="1" x14ac:dyDescent="0.2">
      <c r="A16" s="1340" t="str">
        <f>'DETAIL PREVISION BUDGET 2024'!A57</f>
        <v xml:space="preserve">Cotisations à organismes extérieurs </v>
      </c>
      <c r="B16" s="1341">
        <f>'DETAIL PREVISION BUDGET 2024'!B57</f>
        <v>0</v>
      </c>
      <c r="C16" s="1282">
        <f>'DETAIL PREVISION BUDGET 2024'!D57</f>
        <v>750</v>
      </c>
      <c r="D16" s="1273">
        <f>'DETAIL PREVISION BUDGET 2024'!E57</f>
        <v>0</v>
      </c>
      <c r="E16" s="349">
        <f>'DETAIL PREVISION BUDGET 2024'!G57</f>
        <v>0</v>
      </c>
      <c r="F16" s="455">
        <f>'DETAIL PREVISION BUDGET 2024'!H57</f>
        <v>0</v>
      </c>
      <c r="G16" s="349">
        <f>'DETAIL PREVISION BUDGET 2024'!J57</f>
        <v>0</v>
      </c>
      <c r="H16" s="455">
        <f>'DETAIL PREVISION BUDGET 2024'!K57</f>
        <v>100</v>
      </c>
      <c r="I16" s="349">
        <f>'DETAIL PREVISION BUDGET 2024'!M57</f>
        <v>0</v>
      </c>
      <c r="J16" s="455">
        <f>'DETAIL PREVISION BUDGET 2024'!N57</f>
        <v>100</v>
      </c>
      <c r="K16" s="349">
        <f>'DETAIL PREVISION BUDGET 2024'!P57</f>
        <v>0</v>
      </c>
      <c r="L16" s="455">
        <f>'DETAIL PREVISION BUDGET 2024'!Q57</f>
        <v>0</v>
      </c>
      <c r="M16" s="349">
        <f>'DETAIL PREVISION BUDGET 2024'!S57</f>
        <v>0</v>
      </c>
      <c r="N16" s="715">
        <f>'DETAIL PREVISION BUDGET 2024'!T57</f>
        <v>250</v>
      </c>
      <c r="O16" s="349">
        <f>'DETAIL PREVISION BUDGET 2024'!V57</f>
        <v>0</v>
      </c>
      <c r="P16" s="734">
        <f>'DETAIL PREVISION BUDGET 2024'!W57</f>
        <v>150</v>
      </c>
      <c r="Q16" s="1"/>
    </row>
    <row r="17" spans="1:17" hidden="1" outlineLevel="1" x14ac:dyDescent="0.2">
      <c r="A17" s="1340" t="str">
        <f>'DETAIL PREVISION BUDGET 2024'!A67</f>
        <v>Licences Fédérations</v>
      </c>
      <c r="B17" s="1341">
        <f>'DETAIL PREVISION BUDGET 2024'!B67</f>
        <v>0</v>
      </c>
      <c r="C17" s="1282">
        <f>'DETAIL PREVISION BUDGET 2024'!D67</f>
        <v>0</v>
      </c>
      <c r="D17" s="1273">
        <f>'DETAIL PREVISION BUDGET 2024'!E67</f>
        <v>0</v>
      </c>
      <c r="E17" s="349">
        <f>'DETAIL PREVISION BUDGET 2024'!G67</f>
        <v>0</v>
      </c>
      <c r="F17" s="455">
        <f>'DETAIL PREVISION BUDGET 2024'!H67</f>
        <v>0</v>
      </c>
      <c r="G17" s="349">
        <f>'DETAIL PREVISION BUDGET 2024'!J67</f>
        <v>0</v>
      </c>
      <c r="H17" s="455">
        <f>'DETAIL PREVISION BUDGET 2024'!K67</f>
        <v>500</v>
      </c>
      <c r="I17" s="349">
        <f>'DETAIL PREVISION BUDGET 2024'!M67</f>
        <v>0</v>
      </c>
      <c r="J17" s="455">
        <f>'DETAIL PREVISION BUDGET 2024'!N67</f>
        <v>0</v>
      </c>
      <c r="K17" s="349">
        <f>'DETAIL PREVISION BUDGET 2024'!P67</f>
        <v>0</v>
      </c>
      <c r="L17" s="455">
        <f>'DETAIL PREVISION BUDGET 2024'!Q67</f>
        <v>0</v>
      </c>
      <c r="M17" s="349">
        <f>'DETAIL PREVISION BUDGET 2024'!S67</f>
        <v>0</v>
      </c>
      <c r="N17" s="715">
        <f>'DETAIL PREVISION BUDGET 2024'!T67</f>
        <v>0</v>
      </c>
      <c r="O17" s="349">
        <f>'DETAIL PREVISION BUDGET 2024'!V67</f>
        <v>0</v>
      </c>
      <c r="P17" s="734">
        <f>'DETAIL PREVISION BUDGET 2024'!W67</f>
        <v>0</v>
      </c>
      <c r="Q17" s="1"/>
    </row>
    <row r="18" spans="1:17" hidden="1" outlineLevel="1" x14ac:dyDescent="0.2">
      <c r="A18" s="1340" t="str">
        <f>'DETAIL PREVISION BUDGET 2024'!A72</f>
        <v>Imprévus</v>
      </c>
      <c r="B18" s="1341">
        <f>'DETAIL PREVISION BUDGET 2024'!B72</f>
        <v>0</v>
      </c>
      <c r="C18" s="1282">
        <f>'DETAIL PREVISION BUDGET 2024'!D72</f>
        <v>1000</v>
      </c>
      <c r="D18" s="1273">
        <f>'DETAIL PREVISION BUDGET 2024'!E72</f>
        <v>0</v>
      </c>
      <c r="E18" s="349">
        <f>'DETAIL PREVISION BUDGET 2024'!G72</f>
        <v>0</v>
      </c>
      <c r="F18" s="455">
        <f>'DETAIL PREVISION BUDGET 2024'!H72</f>
        <v>1000</v>
      </c>
      <c r="G18" s="349">
        <f>'DETAIL PREVISION BUDGET 2024'!J72</f>
        <v>0</v>
      </c>
      <c r="H18" s="455">
        <f>'DETAIL PREVISION BUDGET 2024'!K72</f>
        <v>0</v>
      </c>
      <c r="I18" s="349">
        <f>'DETAIL PREVISION BUDGET 2024'!M72</f>
        <v>0</v>
      </c>
      <c r="J18" s="455">
        <f>'DETAIL PREVISION BUDGET 2024'!N72</f>
        <v>0</v>
      </c>
      <c r="K18" s="349">
        <f>'DETAIL PREVISION BUDGET 2024'!P72</f>
        <v>0</v>
      </c>
      <c r="L18" s="455">
        <f>'DETAIL PREVISION BUDGET 2024'!Q72</f>
        <v>0</v>
      </c>
      <c r="M18" s="349">
        <f>'DETAIL PREVISION BUDGET 2024'!S72</f>
        <v>0</v>
      </c>
      <c r="N18" s="715">
        <f>'DETAIL PREVISION BUDGET 2024'!T72</f>
        <v>0</v>
      </c>
      <c r="O18" s="349">
        <f>'DETAIL PREVISION BUDGET 2024'!V72</f>
        <v>0</v>
      </c>
      <c r="P18" s="734">
        <f>'DETAIL PREVISION BUDGET 2024'!W72</f>
        <v>0</v>
      </c>
      <c r="Q18" s="1"/>
    </row>
    <row r="19" spans="1:17" hidden="1" outlineLevel="1" x14ac:dyDescent="0.2">
      <c r="A19" s="1340" t="str">
        <f>'DETAIL PREVISION BUDGET 2024'!A77</f>
        <v>Frais Bancaires</v>
      </c>
      <c r="B19" s="1341">
        <f>'DETAIL PREVISION BUDGET 2024'!B77</f>
        <v>0</v>
      </c>
      <c r="C19" s="1282">
        <f>'DETAIL PREVISION BUDGET 2024'!D77</f>
        <v>1000</v>
      </c>
      <c r="D19" s="1273">
        <f>'DETAIL PREVISION BUDGET 2024'!E77</f>
        <v>0</v>
      </c>
      <c r="E19" s="349">
        <f>'DETAIL PREVISION BUDGET 2024'!G77</f>
        <v>0</v>
      </c>
      <c r="F19" s="455">
        <f>'DETAIL PREVISION BUDGET 2024'!H77</f>
        <v>1000</v>
      </c>
      <c r="G19" s="349">
        <f>'DETAIL PREVISION BUDGET 2024'!J77</f>
        <v>0</v>
      </c>
      <c r="H19" s="455">
        <f>'DETAIL PREVISION BUDGET 2024'!K77</f>
        <v>0</v>
      </c>
      <c r="I19" s="349">
        <f>'DETAIL PREVISION BUDGET 2024'!M77</f>
        <v>0</v>
      </c>
      <c r="J19" s="455">
        <f>'DETAIL PREVISION BUDGET 2024'!N77</f>
        <v>0</v>
      </c>
      <c r="K19" s="349">
        <f>'DETAIL PREVISION BUDGET 2024'!P77</f>
        <v>0</v>
      </c>
      <c r="L19" s="455">
        <f>'DETAIL PREVISION BUDGET 2024'!Q77</f>
        <v>0</v>
      </c>
      <c r="M19" s="349">
        <f>'DETAIL PREVISION BUDGET 2024'!S77</f>
        <v>0</v>
      </c>
      <c r="N19" s="715">
        <f>'DETAIL PREVISION BUDGET 2024'!T77</f>
        <v>0</v>
      </c>
      <c r="O19" s="349">
        <f>'DETAIL PREVISION BUDGET 2024'!V77</f>
        <v>0</v>
      </c>
      <c r="P19" s="734">
        <f>'DETAIL PREVISION BUDGET 2024'!W77</f>
        <v>0</v>
      </c>
      <c r="Q19" s="1"/>
    </row>
    <row r="20" spans="1:17" hidden="1" outlineLevel="1" x14ac:dyDescent="0.2">
      <c r="A20" s="1340" t="str">
        <f>'DETAIL PREVISION BUDGET 2024'!A84</f>
        <v>Ratrappage déficits antérieurs</v>
      </c>
      <c r="B20" s="1341">
        <f>'DETAIL PREVISION BUDGET 2024'!B84</f>
        <v>0</v>
      </c>
      <c r="C20" s="1282">
        <f>'DETAIL PREVISION BUDGET 2024'!D84</f>
        <v>0</v>
      </c>
      <c r="D20" s="1273">
        <f>'DETAIL PREVISION BUDGET 2024'!E84</f>
        <v>0</v>
      </c>
      <c r="E20" s="349">
        <f>'DETAIL PREVISION BUDGET 2024'!G84</f>
        <v>0</v>
      </c>
      <c r="F20" s="455">
        <f>'DETAIL PREVISION BUDGET 2024'!H84</f>
        <v>0</v>
      </c>
      <c r="G20" s="349">
        <f>'DETAIL PREVISION BUDGET 2024'!J84</f>
        <v>0</v>
      </c>
      <c r="H20" s="455">
        <f>'DETAIL PREVISION BUDGET 2024'!K84</f>
        <v>0</v>
      </c>
      <c r="I20" s="349">
        <f>'DETAIL PREVISION BUDGET 2024'!M84</f>
        <v>0</v>
      </c>
      <c r="J20" s="455">
        <f>'DETAIL PREVISION BUDGET 2024'!N84</f>
        <v>0</v>
      </c>
      <c r="K20" s="349">
        <f>'DETAIL PREVISION BUDGET 2024'!P84</f>
        <v>0</v>
      </c>
      <c r="L20" s="455">
        <f>'DETAIL PREVISION BUDGET 2024'!Q84</f>
        <v>0</v>
      </c>
      <c r="M20" s="349">
        <f>'DETAIL PREVISION BUDGET 2024'!S84</f>
        <v>0</v>
      </c>
      <c r="N20" s="715">
        <f>'DETAIL PREVISION BUDGET 2024'!T84</f>
        <v>0</v>
      </c>
      <c r="O20" s="349">
        <f>'DETAIL PREVISION BUDGET 2024'!V84</f>
        <v>0</v>
      </c>
      <c r="P20" s="734">
        <f>'DETAIL PREVISION BUDGET 2024'!W84</f>
        <v>0</v>
      </c>
      <c r="Q20" s="1"/>
    </row>
    <row r="21" spans="1:17" hidden="1" outlineLevel="1" x14ac:dyDescent="0.2">
      <c r="A21" s="1340" t="str">
        <f>'DETAIL PREVISION BUDGET 2024'!A118</f>
        <v>Primes d'Assurances</v>
      </c>
      <c r="B21" s="1341">
        <f>'DETAIL PREVISION BUDGET 2024'!B118</f>
        <v>0</v>
      </c>
      <c r="C21" s="1282">
        <f>'DETAIL PREVISION BUDGET 2024'!D118</f>
        <v>65900</v>
      </c>
      <c r="D21" s="1273">
        <f>'DETAIL PREVISION BUDGET 2024'!E118</f>
        <v>0</v>
      </c>
      <c r="E21" s="349">
        <f>'DETAIL PREVISION BUDGET 2024'!G118</f>
        <v>0</v>
      </c>
      <c r="F21" s="455">
        <f>'DETAIL PREVISION BUDGET 2024'!H118</f>
        <v>10000</v>
      </c>
      <c r="G21" s="349">
        <f>'DETAIL PREVISION BUDGET 2024'!J118</f>
        <v>0</v>
      </c>
      <c r="H21" s="455">
        <f>'DETAIL PREVISION BUDGET 2024'!K118</f>
        <v>0</v>
      </c>
      <c r="I21" s="349">
        <f>'DETAIL PREVISION BUDGET 2024'!M118</f>
        <v>0</v>
      </c>
      <c r="J21" s="455">
        <f>'DETAIL PREVISION BUDGET 2024'!N118</f>
        <v>800</v>
      </c>
      <c r="K21" s="349">
        <f>'DETAIL PREVISION BUDGET 2024'!P118</f>
        <v>0</v>
      </c>
      <c r="L21" s="455">
        <f>'DETAIL PREVISION BUDGET 2024'!Q118</f>
        <v>0</v>
      </c>
      <c r="M21" s="349">
        <f>'DETAIL PREVISION BUDGET 2024'!S118</f>
        <v>0</v>
      </c>
      <c r="N21" s="715">
        <f>'DETAIL PREVISION BUDGET 2024'!T118</f>
        <v>55000</v>
      </c>
      <c r="O21" s="349">
        <f>'DETAIL PREVISION BUDGET 2024'!V118</f>
        <v>0</v>
      </c>
      <c r="P21" s="734">
        <f>'DETAIL PREVISION BUDGET 2024'!W118</f>
        <v>0</v>
      </c>
      <c r="Q21" s="1"/>
    </row>
    <row r="22" spans="1:17" hidden="1" outlineLevel="1" x14ac:dyDescent="0.2">
      <c r="A22" s="1340" t="str">
        <f>'DETAIL PREVISION BUDGET 2024'!A123</f>
        <v>FONDS COMMUN VV</v>
      </c>
      <c r="B22" s="1341">
        <f>'DETAIL PREVISION BUDGET 2024'!B123</f>
        <v>0</v>
      </c>
      <c r="C22" s="1282">
        <f>'DETAIL PREVISION BUDGET 2024'!D123</f>
        <v>13000</v>
      </c>
      <c r="D22" s="1273">
        <f>'DETAIL PREVISION BUDGET 2024'!E123</f>
        <v>0</v>
      </c>
      <c r="E22" s="349">
        <f>'DETAIL PREVISION BUDGET 2024'!G123</f>
        <v>0</v>
      </c>
      <c r="F22" s="455">
        <f>'DETAIL PREVISION BUDGET 2024'!H123</f>
        <v>0</v>
      </c>
      <c r="G22" s="349">
        <f>'DETAIL PREVISION BUDGET 2024'!J123</f>
        <v>0</v>
      </c>
      <c r="H22" s="455">
        <f>'DETAIL PREVISION BUDGET 2024'!K123</f>
        <v>0</v>
      </c>
      <c r="I22" s="349">
        <f>'DETAIL PREVISION BUDGET 2024'!M123</f>
        <v>0</v>
      </c>
      <c r="J22" s="455">
        <f>'DETAIL PREVISION BUDGET 2024'!N123</f>
        <v>0</v>
      </c>
      <c r="K22" s="349">
        <f>'DETAIL PREVISION BUDGET 2024'!P123</f>
        <v>0</v>
      </c>
      <c r="L22" s="455">
        <f>'DETAIL PREVISION BUDGET 2024'!Q123</f>
        <v>0</v>
      </c>
      <c r="M22" s="349">
        <f>'DETAIL PREVISION BUDGET 2024'!S123</f>
        <v>0</v>
      </c>
      <c r="N22" s="715">
        <f>'DETAIL PREVISION BUDGET 2024'!T123</f>
        <v>0</v>
      </c>
      <c r="O22" s="349">
        <f>'DETAIL PREVISION BUDGET 2024'!V123</f>
        <v>0</v>
      </c>
      <c r="P22" s="734">
        <f>'DETAIL PREVISION BUDGET 2024'!W123</f>
        <v>13000</v>
      </c>
      <c r="Q22" s="1"/>
    </row>
    <row r="23" spans="1:17" hidden="1" outlineLevel="1" x14ac:dyDescent="0.2">
      <c r="A23" s="1340" t="str">
        <f>'DETAIL PREVISION BUDGET 2024'!A127</f>
        <v>ANEPVV</v>
      </c>
      <c r="B23" s="1341">
        <f>'DETAIL PREVISION BUDGET 2024'!B127</f>
        <v>0</v>
      </c>
      <c r="C23" s="1282">
        <f>'DETAIL PREVISION BUDGET 2024'!D127</f>
        <v>17500</v>
      </c>
      <c r="D23" s="1273">
        <f>'DETAIL PREVISION BUDGET 2024'!E127</f>
        <v>0</v>
      </c>
      <c r="E23" s="349">
        <f>'DETAIL PREVISION BUDGET 2024'!G127</f>
        <v>0</v>
      </c>
      <c r="F23" s="455">
        <f>'DETAIL PREVISION BUDGET 2024'!H127</f>
        <v>0</v>
      </c>
      <c r="G23" s="349">
        <f>'DETAIL PREVISION BUDGET 2024'!J127</f>
        <v>0</v>
      </c>
      <c r="H23" s="455">
        <f>'DETAIL PREVISION BUDGET 2024'!K127</f>
        <v>0</v>
      </c>
      <c r="I23" s="349">
        <f>'DETAIL PREVISION BUDGET 2024'!M127</f>
        <v>0</v>
      </c>
      <c r="J23" s="455">
        <f>'DETAIL PREVISION BUDGET 2024'!N127</f>
        <v>0</v>
      </c>
      <c r="K23" s="349">
        <f>'DETAIL PREVISION BUDGET 2024'!P127</f>
        <v>0</v>
      </c>
      <c r="L23" s="455">
        <f>'DETAIL PREVISION BUDGET 2024'!Q127</f>
        <v>0</v>
      </c>
      <c r="M23" s="349">
        <f>'DETAIL PREVISION BUDGET 2024'!S127</f>
        <v>0</v>
      </c>
      <c r="N23" s="715">
        <f>'DETAIL PREVISION BUDGET 2024'!T127</f>
        <v>0</v>
      </c>
      <c r="O23" s="349">
        <f>'DETAIL PREVISION BUDGET 2024'!V127</f>
        <v>0</v>
      </c>
      <c r="P23" s="734">
        <f>'DETAIL PREVISION BUDGET 2024'!W127</f>
        <v>17500</v>
      </c>
      <c r="Q23" s="1"/>
    </row>
    <row r="24" spans="1:17" hidden="1" outlineLevel="1" x14ac:dyDescent="0.2">
      <c r="A24" s="1340" t="str">
        <f>'DETAIL PREVISION BUDGET 2024'!A88</f>
        <v>Cabinet Comptable</v>
      </c>
      <c r="B24" s="1341">
        <f>'DETAIL PREVISION BUDGET 2024'!B88</f>
        <v>0</v>
      </c>
      <c r="C24" s="1282">
        <f>'DETAIL PREVISION BUDGET 2024'!D88</f>
        <v>3400</v>
      </c>
      <c r="D24" s="1273">
        <f>'DETAIL PREVISION BUDGET 2024'!E88</f>
        <v>0</v>
      </c>
      <c r="E24" s="349">
        <f>'DETAIL PREVISION BUDGET 2024'!G88</f>
        <v>0</v>
      </c>
      <c r="F24" s="455">
        <f>'DETAIL PREVISION BUDGET 2024'!H88</f>
        <v>3400</v>
      </c>
      <c r="G24" s="349">
        <f>'DETAIL PREVISION BUDGET 2024'!J88</f>
        <v>0</v>
      </c>
      <c r="H24" s="455">
        <f>'DETAIL PREVISION BUDGET 2024'!K88</f>
        <v>0</v>
      </c>
      <c r="I24" s="349">
        <f>'DETAIL PREVISION BUDGET 2024'!M88</f>
        <v>0</v>
      </c>
      <c r="J24" s="455">
        <f>'DETAIL PREVISION BUDGET 2024'!N88</f>
        <v>0</v>
      </c>
      <c r="K24" s="349">
        <f>'DETAIL PREVISION BUDGET 2024'!P88</f>
        <v>0</v>
      </c>
      <c r="L24" s="455">
        <f>'DETAIL PREVISION BUDGET 2024'!Q88</f>
        <v>0</v>
      </c>
      <c r="M24" s="349">
        <f>'DETAIL PREVISION BUDGET 2024'!S88</f>
        <v>0</v>
      </c>
      <c r="N24" s="715">
        <f>'DETAIL PREVISION BUDGET 2024'!T88</f>
        <v>0</v>
      </c>
      <c r="O24" s="349">
        <f>'DETAIL PREVISION BUDGET 2024'!V88</f>
        <v>0</v>
      </c>
      <c r="P24" s="734">
        <f>'DETAIL PREVISION BUDGET 2024'!W88</f>
        <v>0</v>
      </c>
      <c r="Q24" s="1"/>
    </row>
    <row r="25" spans="1:17" hidden="1" outlineLevel="1" x14ac:dyDescent="0.2">
      <c r="A25" s="1340" t="str">
        <f>'DETAIL PREVISION BUDGET 2024'!A93</f>
        <v>Expertise Comptable</v>
      </c>
      <c r="B25" s="1341">
        <f>'DETAIL PREVISION BUDGET 2024'!B93</f>
        <v>0</v>
      </c>
      <c r="C25" s="1282">
        <f>'DETAIL PREVISION BUDGET 2024'!D93</f>
        <v>7500</v>
      </c>
      <c r="D25" s="1273">
        <f>'DETAIL PREVISION BUDGET 2024'!E93</f>
        <v>0</v>
      </c>
      <c r="E25" s="349">
        <f>'DETAIL PREVISION BUDGET 2024'!G93</f>
        <v>0</v>
      </c>
      <c r="F25" s="455">
        <f>'DETAIL PREVISION BUDGET 2024'!H93</f>
        <v>7500</v>
      </c>
      <c r="G25" s="349">
        <f>'DETAIL PREVISION BUDGET 2024'!J93</f>
        <v>0</v>
      </c>
      <c r="H25" s="455">
        <f>'DETAIL PREVISION BUDGET 2024'!K93</f>
        <v>0</v>
      </c>
      <c r="I25" s="349">
        <f>'DETAIL PREVISION BUDGET 2024'!M93</f>
        <v>0</v>
      </c>
      <c r="J25" s="455">
        <f>'DETAIL PREVISION BUDGET 2024'!N93</f>
        <v>0</v>
      </c>
      <c r="K25" s="349">
        <f>'DETAIL PREVISION BUDGET 2024'!P93</f>
        <v>0</v>
      </c>
      <c r="L25" s="455">
        <f>'DETAIL PREVISION BUDGET 2024'!Q93</f>
        <v>0</v>
      </c>
      <c r="M25" s="349">
        <f>'DETAIL PREVISION BUDGET 2024'!S93</f>
        <v>0</v>
      </c>
      <c r="N25" s="715">
        <f>'DETAIL PREVISION BUDGET 2024'!T93</f>
        <v>0</v>
      </c>
      <c r="O25" s="349">
        <f>'DETAIL PREVISION BUDGET 2024'!V93</f>
        <v>0</v>
      </c>
      <c r="P25" s="734">
        <f>'DETAIL PREVISION BUDGET 2024'!W93</f>
        <v>0</v>
      </c>
      <c r="Q25" s="1"/>
    </row>
    <row r="26" spans="1:17" hidden="1" outlineLevel="1" x14ac:dyDescent="0.2">
      <c r="A26" s="1340" t="str">
        <f>'DETAIL PREVISION BUDGET 2024'!A97</f>
        <v>Webmaster</v>
      </c>
      <c r="B26" s="1341">
        <f>'DETAIL PREVISION BUDGET 2024'!B97</f>
        <v>0</v>
      </c>
      <c r="C26" s="1282">
        <f>'DETAIL PREVISION BUDGET 2024'!D97</f>
        <v>2750</v>
      </c>
      <c r="D26" s="1273">
        <f>'DETAIL PREVISION BUDGET 2024'!E97</f>
        <v>0</v>
      </c>
      <c r="E26" s="349">
        <f>'DETAIL PREVISION BUDGET 2024'!G97</f>
        <v>0</v>
      </c>
      <c r="F26" s="455">
        <f>'DETAIL PREVISION BUDGET 2024'!H97</f>
        <v>2500</v>
      </c>
      <c r="G26" s="349">
        <f>'DETAIL PREVISION BUDGET 2024'!J97</f>
        <v>0</v>
      </c>
      <c r="H26" s="455">
        <f>'DETAIL PREVISION BUDGET 2024'!K97</f>
        <v>0</v>
      </c>
      <c r="I26" s="349">
        <f>'DETAIL PREVISION BUDGET 2024'!M97</f>
        <v>0</v>
      </c>
      <c r="J26" s="455">
        <f>'DETAIL PREVISION BUDGET 2024'!N97</f>
        <v>0</v>
      </c>
      <c r="K26" s="349">
        <f>'DETAIL PREVISION BUDGET 2024'!P97</f>
        <v>0</v>
      </c>
      <c r="L26" s="455">
        <f>'DETAIL PREVISION BUDGET 2024'!Q97</f>
        <v>0</v>
      </c>
      <c r="M26" s="349">
        <f>'DETAIL PREVISION BUDGET 2024'!S97</f>
        <v>0</v>
      </c>
      <c r="N26" s="715">
        <f>'DETAIL PREVISION BUDGET 2024'!T97</f>
        <v>0</v>
      </c>
      <c r="O26" s="349">
        <f>'DETAIL PREVISION BUDGET 2024'!V97</f>
        <v>0</v>
      </c>
      <c r="P26" s="734">
        <f>'DETAIL PREVISION BUDGET 2024'!W97</f>
        <v>0</v>
      </c>
      <c r="Q26" s="1"/>
    </row>
    <row r="27" spans="1:17" hidden="1" outlineLevel="1" x14ac:dyDescent="0.2">
      <c r="A27" s="1340" t="str">
        <f>'DETAIL PREVISION BUDGET 2024'!A102</f>
        <v>Secrétariat Occasionnel</v>
      </c>
      <c r="B27" s="1341">
        <f>'DETAIL PREVISION BUDGET 2024'!B102</f>
        <v>0</v>
      </c>
      <c r="C27" s="1282">
        <f>'DETAIL PREVISION BUDGET 2024'!D102</f>
        <v>0</v>
      </c>
      <c r="D27" s="1273">
        <f>'DETAIL PREVISION BUDGET 2024'!E102</f>
        <v>0</v>
      </c>
      <c r="E27" s="349">
        <f>'DETAIL PREVISION BUDGET 2024'!G102</f>
        <v>0</v>
      </c>
      <c r="F27" s="455">
        <f>'DETAIL PREVISION BUDGET 2024'!H102</f>
        <v>0</v>
      </c>
      <c r="G27" s="349">
        <f>'DETAIL PREVISION BUDGET 2024'!J102</f>
        <v>0</v>
      </c>
      <c r="H27" s="455">
        <f>'DETAIL PREVISION BUDGET 2024'!K102</f>
        <v>0</v>
      </c>
      <c r="I27" s="349">
        <f>'DETAIL PREVISION BUDGET 2024'!M102</f>
        <v>0</v>
      </c>
      <c r="J27" s="455">
        <f>'DETAIL PREVISION BUDGET 2024'!N102</f>
        <v>0</v>
      </c>
      <c r="K27" s="349">
        <f>'DETAIL PREVISION BUDGET 2024'!P102</f>
        <v>0</v>
      </c>
      <c r="L27" s="455">
        <f>'DETAIL PREVISION BUDGET 2024'!Q102</f>
        <v>0</v>
      </c>
      <c r="M27" s="349">
        <f>'DETAIL PREVISION BUDGET 2024'!S102</f>
        <v>0</v>
      </c>
      <c r="N27" s="715">
        <f>'DETAIL PREVISION BUDGET 2024'!T102</f>
        <v>0</v>
      </c>
      <c r="O27" s="349">
        <f>'DETAIL PREVISION BUDGET 2024'!V102</f>
        <v>0</v>
      </c>
      <c r="P27" s="734">
        <f>'DETAIL PREVISION BUDGET 2024'!W102</f>
        <v>0</v>
      </c>
      <c r="Q27" s="1"/>
    </row>
    <row r="28" spans="1:17" hidden="1" outlineLevel="1" x14ac:dyDescent="0.2">
      <c r="A28" s="1340" t="str">
        <f>'DETAIL PREVISION BUDGET 2024'!A106</f>
        <v>Justice</v>
      </c>
      <c r="B28" s="1341">
        <f>'DETAIL PREVISION BUDGET 2024'!B106</f>
        <v>0</v>
      </c>
      <c r="C28" s="1283">
        <f>'DETAIL PREVISION BUDGET 2024'!D106</f>
        <v>0</v>
      </c>
      <c r="D28" s="1273">
        <f>'DETAIL PREVISION BUDGET 2024'!E106</f>
        <v>0</v>
      </c>
      <c r="E28" s="348">
        <f>'DETAIL PREVISION BUDGET 2024'!G106</f>
        <v>0</v>
      </c>
      <c r="F28" s="456">
        <f>'DETAIL PREVISION BUDGET 2024'!H106</f>
        <v>0</v>
      </c>
      <c r="G28" s="348">
        <f>'DETAIL PREVISION BUDGET 2024'!J106</f>
        <v>0</v>
      </c>
      <c r="H28" s="456">
        <f>'DETAIL PREVISION BUDGET 2024'!K106</f>
        <v>0</v>
      </c>
      <c r="I28" s="348">
        <f>'DETAIL PREVISION BUDGET 2024'!M106</f>
        <v>0</v>
      </c>
      <c r="J28" s="456">
        <f>'DETAIL PREVISION BUDGET 2024'!N106</f>
        <v>0</v>
      </c>
      <c r="K28" s="348">
        <f>'DETAIL PREVISION BUDGET 2024'!P106</f>
        <v>0</v>
      </c>
      <c r="L28" s="456">
        <f>'DETAIL PREVISION BUDGET 2024'!Q106</f>
        <v>0</v>
      </c>
      <c r="M28" s="348">
        <f>'DETAIL PREVISION BUDGET 2024'!S106</f>
        <v>0</v>
      </c>
      <c r="N28" s="716">
        <f>'DETAIL PREVISION BUDGET 2024'!T106</f>
        <v>0</v>
      </c>
      <c r="O28" s="348">
        <f>'DETAIL PREVISION BUDGET 2024'!V106</f>
        <v>0</v>
      </c>
      <c r="P28" s="735">
        <f>'DETAIL PREVISION BUDGET 2024'!W106</f>
        <v>0</v>
      </c>
      <c r="Q28" s="1"/>
    </row>
    <row r="29" spans="1:17" hidden="1" outlineLevel="1" x14ac:dyDescent="0.2">
      <c r="A29" s="1340" t="str">
        <f>'DETAIL PREVISION BUDGET 2024'!A110</f>
        <v>Autres Charges de Gestion Courante</v>
      </c>
      <c r="B29" s="1341">
        <f>'DETAIL PREVISION BUDGET 2024'!B110</f>
        <v>0</v>
      </c>
      <c r="C29" s="1283">
        <f>'DETAIL PREVISION BUDGET 2024'!D110</f>
        <v>0</v>
      </c>
      <c r="D29" s="1273">
        <f>'DETAIL PREVISION BUDGET 2024'!E110</f>
        <v>0</v>
      </c>
      <c r="E29" s="348">
        <f>'DETAIL PREVISION BUDGET 2024'!G110</f>
        <v>0</v>
      </c>
      <c r="F29" s="456">
        <f>'DETAIL PREVISION BUDGET 2024'!H110</f>
        <v>0</v>
      </c>
      <c r="G29" s="348">
        <f>'DETAIL PREVISION BUDGET 2024'!J110</f>
        <v>0</v>
      </c>
      <c r="H29" s="456">
        <f>'DETAIL PREVISION BUDGET 2024'!K110</f>
        <v>0</v>
      </c>
      <c r="I29" s="348">
        <f>'DETAIL PREVISION BUDGET 2024'!M110</f>
        <v>0</v>
      </c>
      <c r="J29" s="456">
        <f>'DETAIL PREVISION BUDGET 2024'!N110</f>
        <v>0</v>
      </c>
      <c r="K29" s="348">
        <f>'DETAIL PREVISION BUDGET 2024'!P110</f>
        <v>0</v>
      </c>
      <c r="L29" s="456">
        <f>'DETAIL PREVISION BUDGET 2024'!Q110</f>
        <v>0</v>
      </c>
      <c r="M29" s="348">
        <f>'DETAIL PREVISION BUDGET 2024'!S110</f>
        <v>0</v>
      </c>
      <c r="N29" s="716">
        <f>'DETAIL PREVISION BUDGET 2024'!T110</f>
        <v>0</v>
      </c>
      <c r="O29" s="348">
        <f>'DETAIL PREVISION BUDGET 2024'!V110</f>
        <v>0</v>
      </c>
      <c r="P29" s="735">
        <f>'DETAIL PREVISION BUDGET 2024'!W110</f>
        <v>0</v>
      </c>
      <c r="Q29" s="1"/>
    </row>
    <row r="30" spans="1:17" collapsed="1" x14ac:dyDescent="0.2">
      <c r="A30" s="1359" t="str">
        <f>'DETAIL PREVISION BUDGET 2024'!A116</f>
        <v>1/ Sous total GESTION</v>
      </c>
      <c r="B30" s="1360">
        <f>'DETAIL PREVISION BUDGET 2024'!B116</f>
        <v>0</v>
      </c>
      <c r="C30" s="1284">
        <f>'DETAIL PREVISION BUDGET 2024'!D116</f>
        <v>56200</v>
      </c>
      <c r="D30" s="1274">
        <f>'DETAIL PREVISION BUDGET 2024'!E116</f>
        <v>0</v>
      </c>
      <c r="E30" s="105">
        <f>'DETAIL PREVISION BUDGET 2024'!G116</f>
        <v>0</v>
      </c>
      <c r="F30" s="457">
        <f>'DETAIL PREVISION BUDGET 2024'!H116</f>
        <v>56700</v>
      </c>
      <c r="G30" s="105">
        <f>'DETAIL PREVISION BUDGET 2024'!J116</f>
        <v>0</v>
      </c>
      <c r="H30" s="457">
        <f>'DETAIL PREVISION BUDGET 2024'!K116</f>
        <v>1900</v>
      </c>
      <c r="I30" s="105">
        <f>'DETAIL PREVISION BUDGET 2024'!M116</f>
        <v>0</v>
      </c>
      <c r="J30" s="457">
        <f>'DETAIL PREVISION BUDGET 2024'!N116</f>
        <v>1800</v>
      </c>
      <c r="K30" s="105">
        <f>'DETAIL PREVISION BUDGET 2024'!P116</f>
        <v>0</v>
      </c>
      <c r="L30" s="457">
        <f>'DETAIL PREVISION BUDGET 2024'!Q116</f>
        <v>2000</v>
      </c>
      <c r="M30" s="105">
        <f>'DETAIL PREVISION BUDGET 2024'!S116</f>
        <v>0</v>
      </c>
      <c r="N30" s="717">
        <f>'DETAIL PREVISION BUDGET 2024'!T116</f>
        <v>3750</v>
      </c>
      <c r="O30" s="105">
        <f>'DETAIL PREVISION BUDGET 2024'!V116</f>
        <v>0</v>
      </c>
      <c r="P30" s="736">
        <f>'DETAIL PREVISION BUDGET 2024'!W116</f>
        <v>1150</v>
      </c>
      <c r="Q30" s="1"/>
    </row>
    <row r="31" spans="1:17" x14ac:dyDescent="0.2">
      <c r="A31" s="1353" t="str">
        <f>'DETAIL PREVISION BUDGET 2024'!A117:B117</f>
        <v xml:space="preserve"> 2 / ASSURANCES</v>
      </c>
      <c r="B31" s="1333">
        <f>'DETAIL PREVISION BUDGET 2024'!B117</f>
        <v>0</v>
      </c>
      <c r="C31" s="1285"/>
      <c r="D31" s="1275"/>
      <c r="E31" s="708"/>
      <c r="F31" s="433"/>
      <c r="G31" s="708"/>
      <c r="H31" s="433"/>
      <c r="I31" s="708"/>
      <c r="J31" s="433"/>
      <c r="K31" s="708"/>
      <c r="L31" s="433"/>
      <c r="M31" s="708"/>
      <c r="N31" s="718"/>
      <c r="O31" s="708"/>
      <c r="P31" s="737"/>
      <c r="Q31" s="1"/>
    </row>
    <row r="32" spans="1:17" hidden="1" outlineLevel="1" x14ac:dyDescent="0.2">
      <c r="A32" s="1361" t="str">
        <f>'DETAIL PREVISION BUDGET 2024'!A118</f>
        <v>Primes d'Assurances</v>
      </c>
      <c r="B32" s="1362">
        <f>'DETAIL PREVISION BUDGET 2024'!B118</f>
        <v>0</v>
      </c>
      <c r="C32" s="1282" t="e">
        <f>'DETAIL PREVISION BUDGET 2024'!D118:E118</f>
        <v>#VALUE!</v>
      </c>
      <c r="D32" s="1273">
        <f>'DETAIL PREVISION BUDGET 2024'!E118</f>
        <v>0</v>
      </c>
      <c r="E32" s="349">
        <f>'DETAIL PREVISION BUDGET 2024'!G118</f>
        <v>0</v>
      </c>
      <c r="F32" s="455">
        <f>'DETAIL PREVISION BUDGET 2024'!H118</f>
        <v>10000</v>
      </c>
      <c r="G32" s="349">
        <f>'DETAIL PREVISION BUDGET 2024'!J118</f>
        <v>0</v>
      </c>
      <c r="H32" s="455">
        <f>'DETAIL PREVISION BUDGET 2024'!K118</f>
        <v>0</v>
      </c>
      <c r="I32" s="349">
        <f>'DETAIL PREVISION BUDGET 2024'!M118</f>
        <v>0</v>
      </c>
      <c r="J32" s="455">
        <f>'DETAIL PREVISION BUDGET 2024'!N118</f>
        <v>800</v>
      </c>
      <c r="K32" s="349">
        <f>'DETAIL PREVISION BUDGET 2024'!P118</f>
        <v>0</v>
      </c>
      <c r="L32" s="455">
        <f>'DETAIL PREVISION BUDGET 2024'!Q118</f>
        <v>0</v>
      </c>
      <c r="M32" s="349">
        <f>'DETAIL PREVISION BUDGET 2024'!S118</f>
        <v>0</v>
      </c>
      <c r="N32" s="715">
        <f>'DETAIL PREVISION BUDGET 2024'!T118</f>
        <v>55000</v>
      </c>
      <c r="O32" s="349">
        <f>'DETAIL PREVISION BUDGET 2024'!V118</f>
        <v>0</v>
      </c>
      <c r="P32" s="734">
        <f>'DETAIL PREVISION BUDGET 2024'!W118</f>
        <v>0</v>
      </c>
      <c r="Q32" s="1"/>
    </row>
    <row r="33" spans="1:17" hidden="1" outlineLevel="1" x14ac:dyDescent="0.2">
      <c r="A33" s="1361" t="str">
        <f>'DETAIL PREVISION BUDGET 2024'!A123</f>
        <v>FONDS COMMUN VV</v>
      </c>
      <c r="B33" s="1362">
        <f>'DETAIL PREVISION BUDGET 2024'!B119</f>
        <v>0</v>
      </c>
      <c r="C33" s="1282">
        <f>'DETAIL PREVISION BUDGET 2024'!D123</f>
        <v>13000</v>
      </c>
      <c r="D33" s="1273">
        <f>'DETAIL PREVISION BUDGET 2024'!E123</f>
        <v>0</v>
      </c>
      <c r="E33" s="349">
        <f>'DETAIL PREVISION BUDGET 2024'!G123</f>
        <v>0</v>
      </c>
      <c r="F33" s="455">
        <f>'DETAIL PREVISION BUDGET 2024'!H123</f>
        <v>0</v>
      </c>
      <c r="G33" s="349">
        <f>'DETAIL PREVISION BUDGET 2024'!J123</f>
        <v>0</v>
      </c>
      <c r="H33" s="455">
        <f>'DETAIL PREVISION BUDGET 2024'!K123</f>
        <v>0</v>
      </c>
      <c r="I33" s="349">
        <f>'DETAIL PREVISION BUDGET 2024'!M123</f>
        <v>0</v>
      </c>
      <c r="J33" s="455">
        <f>'DETAIL PREVISION BUDGET 2024'!N123</f>
        <v>0</v>
      </c>
      <c r="K33" s="349">
        <f>'DETAIL PREVISION BUDGET 2024'!P123</f>
        <v>0</v>
      </c>
      <c r="L33" s="455">
        <f>'DETAIL PREVISION BUDGET 2024'!Q123</f>
        <v>0</v>
      </c>
      <c r="M33" s="349">
        <f>'DETAIL PREVISION BUDGET 2024'!S123</f>
        <v>0</v>
      </c>
      <c r="N33" s="715">
        <f>'DETAIL PREVISION BUDGET 2024'!T123</f>
        <v>0</v>
      </c>
      <c r="O33" s="349">
        <f>'DETAIL PREVISION BUDGET 2024'!V123</f>
        <v>0</v>
      </c>
      <c r="P33" s="734">
        <f>'DETAIL PREVISION BUDGET 2024'!W123</f>
        <v>13000</v>
      </c>
      <c r="Q33" s="1"/>
    </row>
    <row r="34" spans="1:17" hidden="1" outlineLevel="1" x14ac:dyDescent="0.2">
      <c r="A34" s="1361" t="str">
        <f>'DETAIL PREVISION BUDGET 2024'!A127</f>
        <v>ANEPVV</v>
      </c>
      <c r="B34" s="1362" t="str">
        <f>'DETAIL PREVISION BUDGET 2024'!B120</f>
        <v>Primes d'assurance</v>
      </c>
      <c r="C34" s="1282">
        <f>'DETAIL PREVISION BUDGET 2024'!D127</f>
        <v>17500</v>
      </c>
      <c r="D34" s="1273">
        <f>'DETAIL PREVISION BUDGET 2024'!E127</f>
        <v>0</v>
      </c>
      <c r="E34" s="349">
        <f>'DETAIL PREVISION BUDGET 2024'!G127</f>
        <v>0</v>
      </c>
      <c r="F34" s="455">
        <f>'DETAIL PREVISION BUDGET 2024'!H127</f>
        <v>0</v>
      </c>
      <c r="G34" s="349">
        <f>'DETAIL PREVISION BUDGET 2024'!J127</f>
        <v>0</v>
      </c>
      <c r="H34" s="455">
        <f>'DETAIL PREVISION BUDGET 2024'!K127</f>
        <v>0</v>
      </c>
      <c r="I34" s="349">
        <f>'DETAIL PREVISION BUDGET 2024'!M127</f>
        <v>0</v>
      </c>
      <c r="J34" s="455">
        <f>'DETAIL PREVISION BUDGET 2024'!N127</f>
        <v>0</v>
      </c>
      <c r="K34" s="349">
        <f>'DETAIL PREVISION BUDGET 2024'!P127</f>
        <v>0</v>
      </c>
      <c r="L34" s="455">
        <f>'DETAIL PREVISION BUDGET 2024'!Q127</f>
        <v>0</v>
      </c>
      <c r="M34" s="349">
        <f>'DETAIL PREVISION BUDGET 2024'!S127</f>
        <v>0</v>
      </c>
      <c r="N34" s="715">
        <f>'DETAIL PREVISION BUDGET 2024'!T127</f>
        <v>0</v>
      </c>
      <c r="O34" s="349">
        <f>'DETAIL PREVISION BUDGET 2024'!V127</f>
        <v>0</v>
      </c>
      <c r="P34" s="734">
        <f>'DETAIL PREVISION BUDGET 2024'!W127</f>
        <v>17500</v>
      </c>
      <c r="Q34" s="1"/>
    </row>
    <row r="35" spans="1:17" collapsed="1" x14ac:dyDescent="0.2">
      <c r="A35" s="1357" t="str">
        <f>'DETAIL PREVISION BUDGET 2024'!A131:B131</f>
        <v>2/ Sous total ASSURANCES</v>
      </c>
      <c r="B35" s="1358"/>
      <c r="C35" s="1284">
        <f>'DETAIL PREVISION BUDGET 2024'!D131</f>
        <v>96400</v>
      </c>
      <c r="D35" s="1274">
        <f>'DETAIL PREVISION BUDGET 2024'!E131</f>
        <v>0</v>
      </c>
      <c r="E35" s="105">
        <f>'DETAIL PREVISION BUDGET 2024'!G131</f>
        <v>0</v>
      </c>
      <c r="F35" s="457">
        <f>'DETAIL PREVISION BUDGET 2024'!H131</f>
        <v>10000</v>
      </c>
      <c r="G35" s="105">
        <f>'DETAIL PREVISION BUDGET 2024'!J131</f>
        <v>0</v>
      </c>
      <c r="H35" s="457">
        <f>'DETAIL PREVISION BUDGET 2024'!K131</f>
        <v>0</v>
      </c>
      <c r="I35" s="105">
        <f>'DETAIL PREVISION BUDGET 2024'!M131</f>
        <v>0</v>
      </c>
      <c r="J35" s="457">
        <f>'DETAIL PREVISION BUDGET 2024'!N131</f>
        <v>800</v>
      </c>
      <c r="K35" s="105">
        <f>'DETAIL PREVISION BUDGET 2024'!P131</f>
        <v>0</v>
      </c>
      <c r="L35" s="457">
        <f>'DETAIL PREVISION BUDGET 2024'!Q131</f>
        <v>0</v>
      </c>
      <c r="M35" s="105">
        <f>'DETAIL PREVISION BUDGET 2024'!S131</f>
        <v>0</v>
      </c>
      <c r="N35" s="717">
        <f>'DETAIL PREVISION BUDGET 2024'!T131</f>
        <v>55000</v>
      </c>
      <c r="O35" s="105">
        <f>'DETAIL PREVISION BUDGET 2024'!V131</f>
        <v>0</v>
      </c>
      <c r="P35" s="736">
        <f>'DETAIL PREVISION BUDGET 2024'!W131</f>
        <v>30500</v>
      </c>
      <c r="Q35" s="1"/>
    </row>
    <row r="36" spans="1:17" x14ac:dyDescent="0.2">
      <c r="A36" s="1353" t="str">
        <f>'DETAIL PREVISION BUDGET 2024'!A132</f>
        <v>3 / STAGES</v>
      </c>
      <c r="B36" s="1333">
        <f>'DETAIL PREVISION BUDGET 2024'!B132</f>
        <v>0</v>
      </c>
      <c r="C36" s="1285"/>
      <c r="D36" s="1275"/>
      <c r="E36" s="708"/>
      <c r="F36" s="433"/>
      <c r="G36" s="708"/>
      <c r="H36" s="433"/>
      <c r="I36" s="708"/>
      <c r="J36" s="433"/>
      <c r="K36" s="708"/>
      <c r="L36" s="433"/>
      <c r="M36" s="708"/>
      <c r="N36" s="718"/>
      <c r="O36" s="708"/>
      <c r="P36" s="737"/>
      <c r="Q36" s="1"/>
    </row>
    <row r="37" spans="1:17" hidden="1" outlineLevel="1" x14ac:dyDescent="0.2">
      <c r="A37" s="1361" t="str">
        <f>'DETAIL PREVISION BUDGET 2024'!A133</f>
        <v>Aéromodélisme</v>
      </c>
      <c r="B37" s="1362">
        <f>'DETAIL PREVISION BUDGET 2024'!B133</f>
        <v>0</v>
      </c>
      <c r="C37" s="1282">
        <f>'DETAIL PREVISION BUDGET 2024'!D133</f>
        <v>21000</v>
      </c>
      <c r="D37" s="1273">
        <f>'DETAIL PREVISION BUDGET 2024'!E133</f>
        <v>0</v>
      </c>
      <c r="E37" s="349">
        <f>'DETAIL PREVISION BUDGET 2024'!G133</f>
        <v>0</v>
      </c>
      <c r="F37" s="455">
        <f>'DETAIL PREVISION BUDGET 2024'!H133</f>
        <v>0</v>
      </c>
      <c r="G37" s="349">
        <f>'DETAIL PREVISION BUDGET 2024'!J133</f>
        <v>0</v>
      </c>
      <c r="H37" s="455">
        <f>'DETAIL PREVISION BUDGET 2024'!K133</f>
        <v>21000</v>
      </c>
      <c r="I37" s="349">
        <f>'DETAIL PREVISION BUDGET 2024'!M133</f>
        <v>0</v>
      </c>
      <c r="J37" s="455">
        <f>'DETAIL PREVISION BUDGET 2024'!N133</f>
        <v>0</v>
      </c>
      <c r="K37" s="349">
        <f>'DETAIL PREVISION BUDGET 2024'!P133</f>
        <v>0</v>
      </c>
      <c r="L37" s="455">
        <f>'DETAIL PREVISION BUDGET 2024'!Q133</f>
        <v>0</v>
      </c>
      <c r="M37" s="349">
        <f>'DETAIL PREVISION BUDGET 2024'!S133</f>
        <v>0</v>
      </c>
      <c r="N37" s="715">
        <f>'DETAIL PREVISION BUDGET 2024'!T133</f>
        <v>0</v>
      </c>
      <c r="O37" s="349">
        <f>'DETAIL PREVISION BUDGET 2024'!V133</f>
        <v>0</v>
      </c>
      <c r="P37" s="734">
        <f>'DETAIL PREVISION BUDGET 2024'!W133</f>
        <v>0</v>
      </c>
      <c r="Q37" s="1"/>
    </row>
    <row r="38" spans="1:17" hidden="1" outlineLevel="1" x14ac:dyDescent="0.2">
      <c r="A38" s="1340" t="str">
        <f>'DETAIL PREVISION BUDGET 2024'!A139</f>
        <v>Parachutisme</v>
      </c>
      <c r="B38" s="1341">
        <f>'DETAIL PREVISION BUDGET 2024'!B139</f>
        <v>0</v>
      </c>
      <c r="C38" s="1282">
        <f>'DETAIL PREVISION BUDGET 2024'!D139</f>
        <v>86000</v>
      </c>
      <c r="D38" s="1273">
        <f>'DETAIL PREVISION BUDGET 2024'!E139</f>
        <v>0</v>
      </c>
      <c r="E38" s="349">
        <f>'DETAIL PREVISION BUDGET 2024'!G139</f>
        <v>0</v>
      </c>
      <c r="F38" s="455">
        <f>'DETAIL PREVISION BUDGET 2024'!H139</f>
        <v>0</v>
      </c>
      <c r="G38" s="349">
        <f>'DETAIL PREVISION BUDGET 2024'!J139</f>
        <v>0</v>
      </c>
      <c r="H38" s="455">
        <f>'DETAIL PREVISION BUDGET 2024'!K139</f>
        <v>0</v>
      </c>
      <c r="I38" s="349">
        <f>'DETAIL PREVISION BUDGET 2024'!M139</f>
        <v>0</v>
      </c>
      <c r="J38" s="455">
        <f>'DETAIL PREVISION BUDGET 2024'!N139</f>
        <v>86000</v>
      </c>
      <c r="K38" s="349">
        <f>'DETAIL PREVISION BUDGET 2024'!P139</f>
        <v>0</v>
      </c>
      <c r="L38" s="455">
        <f>'DETAIL PREVISION BUDGET 2024'!Q139</f>
        <v>0</v>
      </c>
      <c r="M38" s="349">
        <f>'DETAIL PREVISION BUDGET 2024'!S139</f>
        <v>0</v>
      </c>
      <c r="N38" s="715">
        <f>'DETAIL PREVISION BUDGET 2024'!T139</f>
        <v>0</v>
      </c>
      <c r="O38" s="349">
        <f>'DETAIL PREVISION BUDGET 2024'!V139</f>
        <v>0</v>
      </c>
      <c r="P38" s="734">
        <f>'DETAIL PREVISION BUDGET 2024'!W139</f>
        <v>0</v>
      </c>
      <c r="Q38" s="1"/>
    </row>
    <row r="39" spans="1:17" hidden="1" outlineLevel="1" x14ac:dyDescent="0.2">
      <c r="A39" s="1340" t="str">
        <f>'DETAIL PREVISION BUDGET 2024'!A145</f>
        <v>Parachutisme : Souflerie</v>
      </c>
      <c r="B39" s="1341">
        <f>'DETAIL PREVISION BUDGET 2024'!B145</f>
        <v>0</v>
      </c>
      <c r="C39" s="1282">
        <f>'DETAIL PREVISION BUDGET 2024'!D145</f>
        <v>0</v>
      </c>
      <c r="D39" s="1273">
        <f>'DETAIL PREVISION BUDGET 2024'!E145</f>
        <v>0</v>
      </c>
      <c r="E39" s="349">
        <f>'DETAIL PREVISION BUDGET 2024'!G145</f>
        <v>0</v>
      </c>
      <c r="F39" s="455">
        <f>'DETAIL PREVISION BUDGET 2024'!H145</f>
        <v>0</v>
      </c>
      <c r="G39" s="349">
        <f>'DETAIL PREVISION BUDGET 2024'!J145</f>
        <v>0</v>
      </c>
      <c r="H39" s="455">
        <f>'DETAIL PREVISION BUDGET 2024'!K145</f>
        <v>0</v>
      </c>
      <c r="I39" s="349">
        <f>'DETAIL PREVISION BUDGET 2024'!M145</f>
        <v>0</v>
      </c>
      <c r="J39" s="455">
        <f>'DETAIL PREVISION BUDGET 2024'!N145</f>
        <v>0</v>
      </c>
      <c r="K39" s="349">
        <f>'DETAIL PREVISION BUDGET 2024'!P145</f>
        <v>0</v>
      </c>
      <c r="L39" s="455">
        <f>'DETAIL PREVISION BUDGET 2024'!Q145</f>
        <v>0</v>
      </c>
      <c r="M39" s="349">
        <f>'DETAIL PREVISION BUDGET 2024'!S145</f>
        <v>0</v>
      </c>
      <c r="N39" s="715">
        <f>'DETAIL PREVISION BUDGET 2024'!T145</f>
        <v>0</v>
      </c>
      <c r="O39" s="349">
        <f>'DETAIL PREVISION BUDGET 2024'!V145</f>
        <v>0</v>
      </c>
      <c r="P39" s="734">
        <f>'DETAIL PREVISION BUDGET 2024'!W145</f>
        <v>0</v>
      </c>
      <c r="Q39" s="1"/>
    </row>
    <row r="40" spans="1:17" hidden="1" outlineLevel="1" x14ac:dyDescent="0.2">
      <c r="A40" s="1340" t="str">
        <f>'DETAIL PREVISION BUDGET 2024'!A149</f>
        <v>Vol Libre                Parapente</v>
      </c>
      <c r="B40" s="1341">
        <f>'DETAIL PREVISION BUDGET 2024'!B149</f>
        <v>0</v>
      </c>
      <c r="C40" s="1282">
        <f>'DETAIL PREVISION BUDGET 2024'!D149</f>
        <v>35500</v>
      </c>
      <c r="D40" s="1273">
        <f>'DETAIL PREVISION BUDGET 2024'!E149</f>
        <v>0</v>
      </c>
      <c r="E40" s="349">
        <f>'DETAIL PREVISION BUDGET 2024'!G149</f>
        <v>0</v>
      </c>
      <c r="F40" s="455">
        <f>'DETAIL PREVISION BUDGET 2024'!H149</f>
        <v>0</v>
      </c>
      <c r="G40" s="349">
        <f>'DETAIL PREVISION BUDGET 2024'!J149</f>
        <v>0</v>
      </c>
      <c r="H40" s="455">
        <f>'DETAIL PREVISION BUDGET 2024'!K149</f>
        <v>0</v>
      </c>
      <c r="I40" s="349">
        <f>'DETAIL PREVISION BUDGET 2024'!M149</f>
        <v>0</v>
      </c>
      <c r="J40" s="455">
        <f>'DETAIL PREVISION BUDGET 2024'!N149</f>
        <v>0</v>
      </c>
      <c r="K40" s="349">
        <f>'DETAIL PREVISION BUDGET 2024'!P149</f>
        <v>0</v>
      </c>
      <c r="L40" s="455">
        <f>'DETAIL PREVISION BUDGET 2024'!Q149</f>
        <v>35500</v>
      </c>
      <c r="M40" s="349">
        <f>'DETAIL PREVISION BUDGET 2024'!S149</f>
        <v>0</v>
      </c>
      <c r="N40" s="715">
        <f>'DETAIL PREVISION BUDGET 2024'!T149</f>
        <v>0</v>
      </c>
      <c r="O40" s="349">
        <f>'DETAIL PREVISION BUDGET 2024'!V149</f>
        <v>0</v>
      </c>
      <c r="P40" s="734">
        <f>'DETAIL PREVISION BUDGET 2024'!W149</f>
        <v>0</v>
      </c>
      <c r="Q40" s="1"/>
    </row>
    <row r="41" spans="1:17" hidden="1" outlineLevel="1" x14ac:dyDescent="0.2">
      <c r="A41" s="1340" t="str">
        <f>'DETAIL PREVISION BUDGET 2024'!A155</f>
        <v>Vol Libre                Paramoteur</v>
      </c>
      <c r="B41" s="1341">
        <f>'DETAIL PREVISION BUDGET 2024'!B155</f>
        <v>0</v>
      </c>
      <c r="C41" s="1282">
        <f>'DETAIL PREVISION BUDGET 2024'!D155</f>
        <v>3000</v>
      </c>
      <c r="D41" s="1273">
        <f>'DETAIL PREVISION BUDGET 2024'!E155</f>
        <v>0</v>
      </c>
      <c r="E41" s="349">
        <f>'DETAIL PREVISION BUDGET 2024'!G155</f>
        <v>0</v>
      </c>
      <c r="F41" s="455">
        <f>'DETAIL PREVISION BUDGET 2024'!H155</f>
        <v>0</v>
      </c>
      <c r="G41" s="349">
        <f>'DETAIL PREVISION BUDGET 2024'!J155</f>
        <v>0</v>
      </c>
      <c r="H41" s="455">
        <f>'DETAIL PREVISION BUDGET 2024'!K155</f>
        <v>0</v>
      </c>
      <c r="I41" s="349">
        <f>'DETAIL PREVISION BUDGET 2024'!M155</f>
        <v>0</v>
      </c>
      <c r="J41" s="455">
        <f>'DETAIL PREVISION BUDGET 2024'!N155</f>
        <v>0</v>
      </c>
      <c r="K41" s="349">
        <f>'DETAIL PREVISION BUDGET 2024'!P155</f>
        <v>0</v>
      </c>
      <c r="L41" s="455">
        <f>'DETAIL PREVISION BUDGET 2024'!Q155</f>
        <v>3000</v>
      </c>
      <c r="M41" s="349">
        <f>'DETAIL PREVISION BUDGET 2024'!S155</f>
        <v>0</v>
      </c>
      <c r="N41" s="715">
        <f>'DETAIL PREVISION BUDGET 2024'!T155</f>
        <v>0</v>
      </c>
      <c r="O41" s="349">
        <f>'DETAIL PREVISION BUDGET 2024'!V155</f>
        <v>0</v>
      </c>
      <c r="P41" s="734">
        <f>'DETAIL PREVISION BUDGET 2024'!W155</f>
        <v>0</v>
      </c>
      <c r="Q41" s="1"/>
    </row>
    <row r="42" spans="1:17" hidden="1" outlineLevel="1" x14ac:dyDescent="0.2">
      <c r="A42" s="1340" t="str">
        <f>'DETAIL PREVISION BUDGET 2024'!A161</f>
        <v>Vol Moteur :       Avion</v>
      </c>
      <c r="B42" s="1341">
        <f>'DETAIL PREVISION BUDGET 2024'!B161</f>
        <v>0</v>
      </c>
      <c r="C42" s="1282">
        <f>'DETAIL PREVISION BUDGET 2024'!D161</f>
        <v>13000</v>
      </c>
      <c r="D42" s="1273">
        <f>'DETAIL PREVISION BUDGET 2024'!E161</f>
        <v>0</v>
      </c>
      <c r="E42" s="349">
        <f>'DETAIL PREVISION BUDGET 2024'!G161</f>
        <v>0</v>
      </c>
      <c r="F42" s="455">
        <f>'DETAIL PREVISION BUDGET 2024'!H161</f>
        <v>0</v>
      </c>
      <c r="G42" s="349">
        <f>'DETAIL PREVISION BUDGET 2024'!J161</f>
        <v>0</v>
      </c>
      <c r="H42" s="455">
        <f>'DETAIL PREVISION BUDGET 2024'!K161</f>
        <v>0</v>
      </c>
      <c r="I42" s="349">
        <f>'DETAIL PREVISION BUDGET 2024'!M161</f>
        <v>0</v>
      </c>
      <c r="J42" s="455">
        <f>'DETAIL PREVISION BUDGET 2024'!N161</f>
        <v>0</v>
      </c>
      <c r="K42" s="349">
        <f>'DETAIL PREVISION BUDGET 2024'!P161</f>
        <v>0</v>
      </c>
      <c r="L42" s="455">
        <f>'DETAIL PREVISION BUDGET 2024'!Q161</f>
        <v>0</v>
      </c>
      <c r="M42" s="349">
        <f>'DETAIL PREVISION BUDGET 2024'!S161</f>
        <v>0</v>
      </c>
      <c r="N42" s="715">
        <f>'DETAIL PREVISION BUDGET 2024'!T161</f>
        <v>13000</v>
      </c>
      <c r="O42" s="349">
        <f>'DETAIL PREVISION BUDGET 2024'!V161</f>
        <v>0</v>
      </c>
      <c r="P42" s="734">
        <f>'DETAIL PREVISION BUDGET 2024'!W161</f>
        <v>0</v>
      </c>
      <c r="Q42" s="1"/>
    </row>
    <row r="43" spans="1:17" hidden="1" outlineLevel="1" x14ac:dyDescent="0.2">
      <c r="A43" s="1340" t="str">
        <f>'DETAIL PREVISION BUDGET 2024'!A166</f>
        <v xml:space="preserve">                                ULM</v>
      </c>
      <c r="B43" s="1341">
        <f>'DETAIL PREVISION BUDGET 2024'!B166</f>
        <v>0</v>
      </c>
      <c r="C43" s="1282">
        <f>'DETAIL PREVISION BUDGET 2024'!D166</f>
        <v>11000</v>
      </c>
      <c r="D43" s="1273">
        <f>'DETAIL PREVISION BUDGET 2024'!E166</f>
        <v>0</v>
      </c>
      <c r="E43" s="349">
        <f>'DETAIL PREVISION BUDGET 2024'!G166</f>
        <v>0</v>
      </c>
      <c r="F43" s="455">
        <f>'DETAIL PREVISION BUDGET 2024'!H166</f>
        <v>0</v>
      </c>
      <c r="G43" s="349">
        <f>'DETAIL PREVISION BUDGET 2024'!J166</f>
        <v>0</v>
      </c>
      <c r="H43" s="455">
        <f>'DETAIL PREVISION BUDGET 2024'!K166</f>
        <v>0</v>
      </c>
      <c r="I43" s="349">
        <f>'DETAIL PREVISION BUDGET 2024'!M166</f>
        <v>0</v>
      </c>
      <c r="J43" s="455">
        <f>'DETAIL PREVISION BUDGET 2024'!N166</f>
        <v>0</v>
      </c>
      <c r="K43" s="349">
        <f>'DETAIL PREVISION BUDGET 2024'!P166</f>
        <v>0</v>
      </c>
      <c r="L43" s="455">
        <f>'DETAIL PREVISION BUDGET 2024'!Q166</f>
        <v>0</v>
      </c>
      <c r="M43" s="349">
        <f>'DETAIL PREVISION BUDGET 2024'!S166</f>
        <v>0</v>
      </c>
      <c r="N43" s="715">
        <f>'DETAIL PREVISION BUDGET 2024'!T166</f>
        <v>11000</v>
      </c>
      <c r="O43" s="349">
        <f>'DETAIL PREVISION BUDGET 2024'!V166</f>
        <v>0</v>
      </c>
      <c r="P43" s="734">
        <f>'DETAIL PREVISION BUDGET 2024'!W166</f>
        <v>0</v>
      </c>
      <c r="Q43" s="1"/>
    </row>
    <row r="44" spans="1:17" hidden="1" outlineLevel="1" x14ac:dyDescent="0.2">
      <c r="A44" s="1340" t="str">
        <f>'DETAIL PREVISION BUDGET 2024'!A171</f>
        <v>Vol à Voile</v>
      </c>
      <c r="B44" s="1341">
        <f>'DETAIL PREVISION BUDGET 2024'!B171</f>
        <v>0</v>
      </c>
      <c r="C44" s="1283">
        <f>'DETAIL PREVISION BUDGET 2024'!D171</f>
        <v>12000</v>
      </c>
      <c r="D44" s="1276">
        <f>'DETAIL PREVISION BUDGET 2024'!E171</f>
        <v>0</v>
      </c>
      <c r="E44" s="348">
        <f>'DETAIL PREVISION BUDGET 2024'!G171</f>
        <v>0</v>
      </c>
      <c r="F44" s="456">
        <f>'DETAIL PREVISION BUDGET 2024'!H171</f>
        <v>0</v>
      </c>
      <c r="G44" s="348">
        <f>'DETAIL PREVISION BUDGET 2024'!J171</f>
        <v>0</v>
      </c>
      <c r="H44" s="456">
        <f>'DETAIL PREVISION BUDGET 2024'!K171</f>
        <v>0</v>
      </c>
      <c r="I44" s="348">
        <f>'DETAIL PREVISION BUDGET 2024'!M171</f>
        <v>0</v>
      </c>
      <c r="J44" s="456">
        <f>'DETAIL PREVISION BUDGET 2024'!N171</f>
        <v>0</v>
      </c>
      <c r="K44" s="348">
        <f>'DETAIL PREVISION BUDGET 2024'!P171</f>
        <v>0</v>
      </c>
      <c r="L44" s="456">
        <f>'DETAIL PREVISION BUDGET 2024'!Q171</f>
        <v>0</v>
      </c>
      <c r="M44" s="348">
        <f>'DETAIL PREVISION BUDGET 2024'!S171</f>
        <v>0</v>
      </c>
      <c r="N44" s="716">
        <f>'DETAIL PREVISION BUDGET 2024'!T171</f>
        <v>0</v>
      </c>
      <c r="O44" s="348">
        <f>'DETAIL PREVISION BUDGET 2024'!V171</f>
        <v>0</v>
      </c>
      <c r="P44" s="735">
        <f>'DETAIL PREVISION BUDGET 2024'!W171</f>
        <v>12000</v>
      </c>
      <c r="Q44" s="1"/>
    </row>
    <row r="45" spans="1:17" collapsed="1" x14ac:dyDescent="0.2">
      <c r="A45" s="1357" t="str">
        <f>'DETAIL PREVISION BUDGET 2024'!A176</f>
        <v>3/ Sous total STAGES</v>
      </c>
      <c r="B45" s="1358">
        <f>'DETAIL PREVISION BUDGET 2024'!B176</f>
        <v>0</v>
      </c>
      <c r="C45" s="1284">
        <f>'DETAIL PREVISION BUDGET 2024'!D176</f>
        <v>181500</v>
      </c>
      <c r="D45" s="1274">
        <f>'DETAIL PREVISION BUDGET 2024'!E176</f>
        <v>0</v>
      </c>
      <c r="E45" s="105">
        <f>'DETAIL PREVISION BUDGET 2024'!G176</f>
        <v>0</v>
      </c>
      <c r="F45" s="457">
        <f>'DETAIL PREVISION BUDGET 2024'!H176</f>
        <v>0</v>
      </c>
      <c r="G45" s="105">
        <f>'DETAIL PREVISION BUDGET 2024'!J176</f>
        <v>0</v>
      </c>
      <c r="H45" s="457">
        <f>'DETAIL PREVISION BUDGET 2024'!K176</f>
        <v>21000</v>
      </c>
      <c r="I45" s="105">
        <f>'DETAIL PREVISION BUDGET 2024'!M176</f>
        <v>0</v>
      </c>
      <c r="J45" s="457">
        <f>'DETAIL PREVISION BUDGET 2024'!N176</f>
        <v>86000</v>
      </c>
      <c r="K45" s="105">
        <f>'DETAIL PREVISION BUDGET 2024'!P176</f>
        <v>0</v>
      </c>
      <c r="L45" s="457">
        <f>'DETAIL PREVISION BUDGET 2024'!Q176</f>
        <v>38500</v>
      </c>
      <c r="M45" s="105">
        <f>'DETAIL PREVISION BUDGET 2024'!S176</f>
        <v>0</v>
      </c>
      <c r="N45" s="717">
        <f>'DETAIL PREVISION BUDGET 2024'!T176</f>
        <v>24000</v>
      </c>
      <c r="O45" s="105">
        <f>'DETAIL PREVISION BUDGET 2024'!V176</f>
        <v>0</v>
      </c>
      <c r="P45" s="736">
        <f>'DETAIL PREVISION BUDGET 2024'!W176</f>
        <v>12000</v>
      </c>
      <c r="Q45" s="1"/>
    </row>
    <row r="46" spans="1:17" x14ac:dyDescent="0.2">
      <c r="A46" s="1353" t="str">
        <f>'DETAIL PREVISION BUDGET 2024'!A177</f>
        <v>4 / PROFESSIONALISATION MONITEURS</v>
      </c>
      <c r="B46" s="1354">
        <f>'DETAIL PREVISION BUDGET 2024'!B177</f>
        <v>0</v>
      </c>
      <c r="C46" s="1285"/>
      <c r="D46" s="1275"/>
      <c r="E46" s="708"/>
      <c r="F46" s="433"/>
      <c r="G46" s="708"/>
      <c r="H46" s="433"/>
      <c r="I46" s="708"/>
      <c r="J46" s="433"/>
      <c r="K46" s="708"/>
      <c r="L46" s="433"/>
      <c r="M46" s="708"/>
      <c r="N46" s="718"/>
      <c r="O46" s="708"/>
      <c r="P46" s="737"/>
      <c r="Q46" s="1"/>
    </row>
    <row r="47" spans="1:17" hidden="1" outlineLevel="1" x14ac:dyDescent="0.2">
      <c r="A47" s="1361" t="str">
        <f>'DETAIL PREVISION BUDGET 2024'!A178</f>
        <v>Aéromodélisme</v>
      </c>
      <c r="B47" s="1362">
        <f>'DETAIL PREVISION BUDGET 2024'!B178</f>
        <v>0</v>
      </c>
      <c r="C47" s="1282">
        <f>'DETAIL PREVISION BUDGET 2024'!D178</f>
        <v>3700</v>
      </c>
      <c r="D47" s="1273">
        <f>'DETAIL PREVISION BUDGET 2024'!E178</f>
        <v>0</v>
      </c>
      <c r="E47" s="349">
        <f>'DETAIL PREVISION BUDGET 2024'!G178</f>
        <v>0</v>
      </c>
      <c r="F47" s="455">
        <f>'DETAIL PREVISION BUDGET 2024'!H178</f>
        <v>0</v>
      </c>
      <c r="G47" s="349">
        <f>'DETAIL PREVISION BUDGET 2024'!J178</f>
        <v>0</v>
      </c>
      <c r="H47" s="455">
        <f>'DETAIL PREVISION BUDGET 2024'!K178</f>
        <v>3700</v>
      </c>
      <c r="I47" s="349">
        <f>'DETAIL PREVISION BUDGET 2024'!M178</f>
        <v>0</v>
      </c>
      <c r="J47" s="455">
        <f>'DETAIL PREVISION BUDGET 2024'!N178</f>
        <v>0</v>
      </c>
      <c r="K47" s="349">
        <f>'DETAIL PREVISION BUDGET 2024'!P178</f>
        <v>0</v>
      </c>
      <c r="L47" s="455">
        <f>'DETAIL PREVISION BUDGET 2024'!Q178</f>
        <v>0</v>
      </c>
      <c r="M47" s="349">
        <f>'DETAIL PREVISION BUDGET 2024'!S178</f>
        <v>0</v>
      </c>
      <c r="N47" s="715">
        <f>'DETAIL PREVISION BUDGET 2024'!T178</f>
        <v>0</v>
      </c>
      <c r="O47" s="349">
        <f>'DETAIL PREVISION BUDGET 2024'!V178</f>
        <v>0</v>
      </c>
      <c r="P47" s="734">
        <f>'DETAIL PREVISION BUDGET 2024'!W178</f>
        <v>0</v>
      </c>
      <c r="Q47" s="1"/>
    </row>
    <row r="48" spans="1:17" hidden="1" outlineLevel="1" x14ac:dyDescent="0.2">
      <c r="A48" s="1340" t="str">
        <f>'DETAIL PREVISION BUDGET 2024'!A182</f>
        <v>Parachutisme</v>
      </c>
      <c r="B48" s="1341">
        <f>'DETAIL PREVISION BUDGET 2024'!B182</f>
        <v>0</v>
      </c>
      <c r="C48" s="1282">
        <f>'DETAIL PREVISION BUDGET 2024'!D182</f>
        <v>1500</v>
      </c>
      <c r="D48" s="1276">
        <f>'DETAIL PREVISION BUDGET 2024'!E182</f>
        <v>0</v>
      </c>
      <c r="E48" s="349">
        <f>'DETAIL PREVISION BUDGET 2024'!G182</f>
        <v>0</v>
      </c>
      <c r="F48" s="455">
        <f>'DETAIL PREVISION BUDGET 2024'!H182</f>
        <v>0</v>
      </c>
      <c r="G48" s="349">
        <f>'DETAIL PREVISION BUDGET 2024'!J182</f>
        <v>0</v>
      </c>
      <c r="H48" s="455">
        <f>'DETAIL PREVISION BUDGET 2024'!K182</f>
        <v>0</v>
      </c>
      <c r="I48" s="349">
        <f>'DETAIL PREVISION BUDGET 2024'!M182</f>
        <v>0</v>
      </c>
      <c r="J48" s="455">
        <f>'DETAIL PREVISION BUDGET 2024'!N182</f>
        <v>3000</v>
      </c>
      <c r="K48" s="349">
        <f>'DETAIL PREVISION BUDGET 2024'!P182</f>
        <v>0</v>
      </c>
      <c r="L48" s="455">
        <f>'DETAIL PREVISION BUDGET 2024'!Q182</f>
        <v>0</v>
      </c>
      <c r="M48" s="349">
        <f>'DETAIL PREVISION BUDGET 2024'!S182</f>
        <v>0</v>
      </c>
      <c r="N48" s="715">
        <f>'DETAIL PREVISION BUDGET 2024'!T182</f>
        <v>0</v>
      </c>
      <c r="O48" s="349">
        <f>'DETAIL PREVISION BUDGET 2024'!V182</f>
        <v>0</v>
      </c>
      <c r="P48" s="734">
        <f>'DETAIL PREVISION BUDGET 2024'!W182</f>
        <v>0</v>
      </c>
      <c r="Q48" s="1"/>
    </row>
    <row r="49" spans="1:17" hidden="1" outlineLevel="1" x14ac:dyDescent="0.2">
      <c r="A49" s="1340" t="str">
        <f>'DETAIL PREVISION BUDGET 2024'!A186</f>
        <v>Vol Libre - Parapente</v>
      </c>
      <c r="B49" s="1341">
        <f>'DETAIL PREVISION BUDGET 2024'!B186</f>
        <v>0</v>
      </c>
      <c r="C49" s="1282">
        <f>'DETAIL PREVISION BUDGET 2024'!D186</f>
        <v>0</v>
      </c>
      <c r="D49" s="1276">
        <f>'DETAIL PREVISION BUDGET 2024'!E186</f>
        <v>0</v>
      </c>
      <c r="E49" s="349">
        <f>'DETAIL PREVISION BUDGET 2024'!G186</f>
        <v>0</v>
      </c>
      <c r="F49" s="455">
        <f>'DETAIL PREVISION BUDGET 2024'!H186</f>
        <v>0</v>
      </c>
      <c r="G49" s="349">
        <f>'DETAIL PREVISION BUDGET 2024'!J186</f>
        <v>0</v>
      </c>
      <c r="H49" s="455">
        <f>'DETAIL PREVISION BUDGET 2024'!K186</f>
        <v>0</v>
      </c>
      <c r="I49" s="349">
        <f>'DETAIL PREVISION BUDGET 2024'!M186</f>
        <v>0</v>
      </c>
      <c r="J49" s="455">
        <f>'DETAIL PREVISION BUDGET 2024'!N186</f>
        <v>0</v>
      </c>
      <c r="K49" s="349">
        <f>'DETAIL PREVISION BUDGET 2024'!P186</f>
        <v>0</v>
      </c>
      <c r="L49" s="455">
        <f>'DETAIL PREVISION BUDGET 2024'!Q186</f>
        <v>0</v>
      </c>
      <c r="M49" s="349">
        <f>'DETAIL PREVISION BUDGET 2024'!S186</f>
        <v>0</v>
      </c>
      <c r="N49" s="715">
        <f>'DETAIL PREVISION BUDGET 2024'!T186</f>
        <v>0</v>
      </c>
      <c r="O49" s="349">
        <f>'DETAIL PREVISION BUDGET 2024'!V186</f>
        <v>0</v>
      </c>
      <c r="P49" s="734">
        <f>'DETAIL PREVISION BUDGET 2024'!W186</f>
        <v>0</v>
      </c>
      <c r="Q49" s="1"/>
    </row>
    <row r="50" spans="1:17" hidden="1" outlineLevel="1" x14ac:dyDescent="0.2">
      <c r="A50" s="1340" t="str">
        <f>'DETAIL PREVISION BUDGET 2024'!A190</f>
        <v>Vol Libre - Paramoteur</v>
      </c>
      <c r="B50" s="1341">
        <f>'DETAIL PREVISION BUDGET 2024'!B190</f>
        <v>0</v>
      </c>
      <c r="C50" s="1282">
        <f>'DETAIL PREVISION BUDGET 2024'!D190</f>
        <v>0</v>
      </c>
      <c r="D50" s="1276">
        <f>'DETAIL PREVISION BUDGET 2024'!E190</f>
        <v>0</v>
      </c>
      <c r="E50" s="349">
        <f>'DETAIL PREVISION BUDGET 2024'!G190</f>
        <v>0</v>
      </c>
      <c r="F50" s="455">
        <f>'DETAIL PREVISION BUDGET 2024'!H190</f>
        <v>0</v>
      </c>
      <c r="G50" s="349">
        <f>'DETAIL PREVISION BUDGET 2024'!J190</f>
        <v>0</v>
      </c>
      <c r="H50" s="455">
        <f>'DETAIL PREVISION BUDGET 2024'!K190</f>
        <v>0</v>
      </c>
      <c r="I50" s="349">
        <f>'DETAIL PREVISION BUDGET 2024'!M190</f>
        <v>0</v>
      </c>
      <c r="J50" s="455">
        <f>'DETAIL PREVISION BUDGET 2024'!N190</f>
        <v>0</v>
      </c>
      <c r="K50" s="349">
        <f>'DETAIL PREVISION BUDGET 2024'!P190</f>
        <v>0</v>
      </c>
      <c r="L50" s="455">
        <f>'DETAIL PREVISION BUDGET 2024'!Q190</f>
        <v>0</v>
      </c>
      <c r="M50" s="349">
        <f>'DETAIL PREVISION BUDGET 2024'!S190</f>
        <v>0</v>
      </c>
      <c r="N50" s="715">
        <f>'DETAIL PREVISION BUDGET 2024'!T190</f>
        <v>0</v>
      </c>
      <c r="O50" s="349">
        <f>'DETAIL PREVISION BUDGET 2024'!V190</f>
        <v>0</v>
      </c>
      <c r="P50" s="734">
        <f>'DETAIL PREVISION BUDGET 2024'!W190</f>
        <v>0</v>
      </c>
      <c r="Q50" s="1"/>
    </row>
    <row r="51" spans="1:17" hidden="1" outlineLevel="1" x14ac:dyDescent="0.2">
      <c r="A51" s="1340" t="str">
        <f>'DETAIL PREVISION BUDGET 2024'!A194</f>
        <v>Vol Moteur - Avion</v>
      </c>
      <c r="B51" s="1341">
        <f>'DETAIL PREVISION BUDGET 2024'!B194</f>
        <v>0</v>
      </c>
      <c r="C51" s="1282">
        <f>'DETAIL PREVISION BUDGET 2024'!D194</f>
        <v>0</v>
      </c>
      <c r="D51" s="1276">
        <f>'DETAIL PREVISION BUDGET 2024'!E194</f>
        <v>0</v>
      </c>
      <c r="E51" s="349">
        <f>'DETAIL PREVISION BUDGET 2024'!G194</f>
        <v>0</v>
      </c>
      <c r="F51" s="455">
        <f>'DETAIL PREVISION BUDGET 2024'!H194</f>
        <v>0</v>
      </c>
      <c r="G51" s="349">
        <f>'DETAIL PREVISION BUDGET 2024'!J194</f>
        <v>0</v>
      </c>
      <c r="H51" s="455">
        <f>'DETAIL PREVISION BUDGET 2024'!K194</f>
        <v>0</v>
      </c>
      <c r="I51" s="349">
        <f>'DETAIL PREVISION BUDGET 2024'!M194</f>
        <v>0</v>
      </c>
      <c r="J51" s="455">
        <f>'DETAIL PREVISION BUDGET 2024'!N194</f>
        <v>0</v>
      </c>
      <c r="K51" s="349">
        <f>'DETAIL PREVISION BUDGET 2024'!P194</f>
        <v>0</v>
      </c>
      <c r="L51" s="455">
        <f>'DETAIL PREVISION BUDGET 2024'!Q194</f>
        <v>0</v>
      </c>
      <c r="M51" s="349">
        <f>'DETAIL PREVISION BUDGET 2024'!S194</f>
        <v>0</v>
      </c>
      <c r="N51" s="715">
        <f>'DETAIL PREVISION BUDGET 2024'!T194</f>
        <v>0</v>
      </c>
      <c r="O51" s="349">
        <f>'DETAIL PREVISION BUDGET 2024'!V194</f>
        <v>0</v>
      </c>
      <c r="P51" s="734">
        <f>'DETAIL PREVISION BUDGET 2024'!W194</f>
        <v>0</v>
      </c>
      <c r="Q51" s="1"/>
    </row>
    <row r="52" spans="1:17" hidden="1" outlineLevel="1" x14ac:dyDescent="0.2">
      <c r="A52" s="1340" t="str">
        <f>'DETAIL PREVISION BUDGET 2024'!A199</f>
        <v>Vol Moteur - ULM</v>
      </c>
      <c r="B52" s="1341">
        <f>'DETAIL PREVISION BUDGET 2024'!B199</f>
        <v>0</v>
      </c>
      <c r="C52" s="1282">
        <f>'DETAIL PREVISION BUDGET 2024'!D199</f>
        <v>0</v>
      </c>
      <c r="D52" s="1276">
        <f>'DETAIL PREVISION BUDGET 2024'!E199</f>
        <v>0</v>
      </c>
      <c r="E52" s="349">
        <f>'DETAIL PREVISION BUDGET 2024'!G199</f>
        <v>0</v>
      </c>
      <c r="F52" s="455">
        <f>'DETAIL PREVISION BUDGET 2024'!H199</f>
        <v>0</v>
      </c>
      <c r="G52" s="349">
        <f>'DETAIL PREVISION BUDGET 2024'!J199</f>
        <v>0</v>
      </c>
      <c r="H52" s="455">
        <f>'DETAIL PREVISION BUDGET 2024'!K199</f>
        <v>0</v>
      </c>
      <c r="I52" s="349">
        <f>'DETAIL PREVISION BUDGET 2024'!M199</f>
        <v>0</v>
      </c>
      <c r="J52" s="455">
        <f>'DETAIL PREVISION BUDGET 2024'!N199</f>
        <v>0</v>
      </c>
      <c r="K52" s="349">
        <f>'DETAIL PREVISION BUDGET 2024'!P199</f>
        <v>0</v>
      </c>
      <c r="L52" s="455">
        <f>'DETAIL PREVISION BUDGET 2024'!Q199</f>
        <v>0</v>
      </c>
      <c r="M52" s="349">
        <f>'DETAIL PREVISION BUDGET 2024'!S199</f>
        <v>0</v>
      </c>
      <c r="N52" s="715">
        <f>'DETAIL PREVISION BUDGET 2024'!T199</f>
        <v>0</v>
      </c>
      <c r="O52" s="349">
        <f>'DETAIL PREVISION BUDGET 2024'!V199</f>
        <v>0</v>
      </c>
      <c r="P52" s="734">
        <f>'DETAIL PREVISION BUDGET 2024'!W199</f>
        <v>0</v>
      </c>
      <c r="Q52" s="1"/>
    </row>
    <row r="53" spans="1:17" hidden="1" outlineLevel="1" x14ac:dyDescent="0.2">
      <c r="A53" s="1340" t="str">
        <f>'DETAIL PREVISION BUDGET 2024'!A203</f>
        <v>Vol à Voile</v>
      </c>
      <c r="B53" s="1341">
        <f>'DETAIL PREVISION BUDGET 2024'!B203</f>
        <v>0</v>
      </c>
      <c r="C53" s="1283">
        <f>'DETAIL PREVISION BUDGET 2024'!D203</f>
        <v>1000</v>
      </c>
      <c r="D53" s="1276">
        <f>'DETAIL PREVISION BUDGET 2024'!E203</f>
        <v>0</v>
      </c>
      <c r="E53" s="348">
        <f>'DETAIL PREVISION BUDGET 2024'!G203</f>
        <v>0</v>
      </c>
      <c r="F53" s="456">
        <f>'DETAIL PREVISION BUDGET 2024'!H203</f>
        <v>0</v>
      </c>
      <c r="G53" s="348">
        <f>'DETAIL PREVISION BUDGET 2024'!J203</f>
        <v>0</v>
      </c>
      <c r="H53" s="456">
        <f>'DETAIL PREVISION BUDGET 2024'!K203</f>
        <v>0</v>
      </c>
      <c r="I53" s="348">
        <f>'DETAIL PREVISION BUDGET 2024'!M203</f>
        <v>0</v>
      </c>
      <c r="J53" s="456">
        <f>'DETAIL PREVISION BUDGET 2024'!N203</f>
        <v>0</v>
      </c>
      <c r="K53" s="348">
        <f>'DETAIL PREVISION BUDGET 2024'!P203</f>
        <v>0</v>
      </c>
      <c r="L53" s="456">
        <f>'DETAIL PREVISION BUDGET 2024'!Q203</f>
        <v>0</v>
      </c>
      <c r="M53" s="348">
        <f>'DETAIL PREVISION BUDGET 2024'!S203</f>
        <v>0</v>
      </c>
      <c r="N53" s="716">
        <f>'DETAIL PREVISION BUDGET 2024'!T203</f>
        <v>0</v>
      </c>
      <c r="O53" s="348">
        <f>'DETAIL PREVISION BUDGET 2024'!V203</f>
        <v>0</v>
      </c>
      <c r="P53" s="735">
        <f>'DETAIL PREVISION BUDGET 2024'!W203</f>
        <v>1000</v>
      </c>
      <c r="Q53" s="1"/>
    </row>
    <row r="54" spans="1:17" collapsed="1" x14ac:dyDescent="0.2">
      <c r="A54" s="1365" t="str">
        <f>'DETAIL PREVISION BUDGET 2024'!A207</f>
        <v>4/ Sous total PROFESSIONALISATION MONITEURS</v>
      </c>
      <c r="B54" s="1366">
        <f>'DETAIL PREVISION BUDGET 2024'!B207</f>
        <v>0</v>
      </c>
      <c r="C54" s="1284">
        <f>'DETAIL PREVISION BUDGET 2024'!D207</f>
        <v>6200</v>
      </c>
      <c r="D54" s="1274">
        <f>'DETAIL PREVISION BUDGET 2024'!E207</f>
        <v>0</v>
      </c>
      <c r="E54" s="105">
        <f>'DETAIL PREVISION BUDGET 2024'!G207</f>
        <v>0</v>
      </c>
      <c r="F54" s="457">
        <f>'DETAIL PREVISION BUDGET 2024'!H207</f>
        <v>0</v>
      </c>
      <c r="G54" s="105">
        <f>'DETAIL PREVISION BUDGET 2024'!J207</f>
        <v>0</v>
      </c>
      <c r="H54" s="457">
        <f>'DETAIL PREVISION BUDGET 2024'!K207</f>
        <v>3700</v>
      </c>
      <c r="I54" s="105">
        <f>'DETAIL PREVISION BUDGET 2024'!M207</f>
        <v>0</v>
      </c>
      <c r="J54" s="457">
        <f>'DETAIL PREVISION BUDGET 2024'!N207</f>
        <v>3000</v>
      </c>
      <c r="K54" s="105">
        <f>'DETAIL PREVISION BUDGET 2024'!P207</f>
        <v>0</v>
      </c>
      <c r="L54" s="457">
        <f>'DETAIL PREVISION BUDGET 2024'!Q207</f>
        <v>0</v>
      </c>
      <c r="M54" s="105">
        <f>'DETAIL PREVISION BUDGET 2024'!S207</f>
        <v>0</v>
      </c>
      <c r="N54" s="717">
        <f>'DETAIL PREVISION BUDGET 2024'!T207</f>
        <v>0</v>
      </c>
      <c r="O54" s="105">
        <f>'DETAIL PREVISION BUDGET 2024'!V207</f>
        <v>0</v>
      </c>
      <c r="P54" s="736">
        <f>'DETAIL PREVISION BUDGET 2024'!W207</f>
        <v>1000</v>
      </c>
      <c r="Q54" s="1"/>
    </row>
    <row r="55" spans="1:17" x14ac:dyDescent="0.2">
      <c r="A55" s="1353" t="str">
        <f>'DETAIL PREVISION BUDGET 2024'!A208</f>
        <v>5 / INVESTISSEMENTS</v>
      </c>
      <c r="B55" s="1354">
        <f>'DETAIL PREVISION BUDGET 2024'!B208</f>
        <v>0</v>
      </c>
      <c r="C55" s="1285"/>
      <c r="D55" s="1275"/>
      <c r="E55" s="708"/>
      <c r="F55" s="433"/>
      <c r="G55" s="708"/>
      <c r="H55" s="433"/>
      <c r="I55" s="708"/>
      <c r="J55" s="433"/>
      <c r="K55" s="708"/>
      <c r="L55" s="433"/>
      <c r="M55" s="708"/>
      <c r="N55" s="718"/>
      <c r="O55" s="708"/>
      <c r="P55" s="737"/>
      <c r="Q55" s="1"/>
    </row>
    <row r="56" spans="1:17" hidden="1" outlineLevel="1" x14ac:dyDescent="0.2">
      <c r="A56" s="1361" t="str">
        <f>'DETAIL PREVISION BUDGET 2024'!A209</f>
        <v>Aéromodélisme</v>
      </c>
      <c r="B56" s="1362">
        <f>'DETAIL PREVISION BUDGET 2024'!B209</f>
        <v>0</v>
      </c>
      <c r="C56" s="1282">
        <f>'DETAIL PREVISION BUDGET 2024'!D209</f>
        <v>3500</v>
      </c>
      <c r="D56" s="1273">
        <f>'DETAIL PREVISION BUDGET 2024'!E209</f>
        <v>0</v>
      </c>
      <c r="E56" s="349">
        <f>'DETAIL PREVISION BUDGET 2024'!G209</f>
        <v>0</v>
      </c>
      <c r="F56" s="455">
        <f>'DETAIL PREVISION BUDGET 2024'!H209</f>
        <v>0</v>
      </c>
      <c r="G56" s="349">
        <f>'DETAIL PREVISION BUDGET 2024'!J209</f>
        <v>0</v>
      </c>
      <c r="H56" s="455">
        <f>'DETAIL PREVISION BUDGET 2024'!K209</f>
        <v>3500</v>
      </c>
      <c r="I56" s="349">
        <f>'DETAIL PREVISION BUDGET 2024'!M209</f>
        <v>0</v>
      </c>
      <c r="J56" s="455">
        <f>'DETAIL PREVISION BUDGET 2024'!N209</f>
        <v>0</v>
      </c>
      <c r="K56" s="349">
        <f>'DETAIL PREVISION BUDGET 2024'!P209</f>
        <v>0</v>
      </c>
      <c r="L56" s="455">
        <f>'DETAIL PREVISION BUDGET 2024'!Q209</f>
        <v>0</v>
      </c>
      <c r="M56" s="349">
        <f>'DETAIL PREVISION BUDGET 2024'!S209</f>
        <v>0</v>
      </c>
      <c r="N56" s="715">
        <f>'DETAIL PREVISION BUDGET 2024'!T209</f>
        <v>0</v>
      </c>
      <c r="O56" s="349">
        <f>'DETAIL PREVISION BUDGET 2024'!V209</f>
        <v>0</v>
      </c>
      <c r="P56" s="734">
        <f>'DETAIL PREVISION BUDGET 2024'!W209</f>
        <v>0</v>
      </c>
      <c r="Q56" s="1"/>
    </row>
    <row r="57" spans="1:17" hidden="1" outlineLevel="1" x14ac:dyDescent="0.2">
      <c r="A57" s="1340" t="str">
        <f>'DETAIL PREVISION BUDGET 2024'!A213</f>
        <v xml:space="preserve">Parachutisme </v>
      </c>
      <c r="B57" s="1341">
        <f>'DETAIL PREVISION BUDGET 2024'!B213</f>
        <v>0</v>
      </c>
      <c r="C57" s="1282">
        <f>'DETAIL PREVISION BUDGET 2024'!D213</f>
        <v>2000</v>
      </c>
      <c r="D57" s="1276">
        <f>'DETAIL PREVISION BUDGET 2024'!E213</f>
        <v>0</v>
      </c>
      <c r="E57" s="349">
        <f>'DETAIL PREVISION BUDGET 2024'!G213</f>
        <v>0</v>
      </c>
      <c r="F57" s="455">
        <f>'DETAIL PREVISION BUDGET 2024'!H213</f>
        <v>0</v>
      </c>
      <c r="G57" s="349">
        <f>'DETAIL PREVISION BUDGET 2024'!J213</f>
        <v>0</v>
      </c>
      <c r="H57" s="455">
        <f>'DETAIL PREVISION BUDGET 2024'!K213</f>
        <v>0</v>
      </c>
      <c r="I57" s="349">
        <f>'DETAIL PREVISION BUDGET 2024'!M213</f>
        <v>0</v>
      </c>
      <c r="J57" s="455">
        <f>'DETAIL PREVISION BUDGET 2024'!N213</f>
        <v>2000</v>
      </c>
      <c r="K57" s="349">
        <f>'DETAIL PREVISION BUDGET 2024'!P213</f>
        <v>0</v>
      </c>
      <c r="L57" s="455">
        <f>'DETAIL PREVISION BUDGET 2024'!Q213</f>
        <v>0</v>
      </c>
      <c r="M57" s="349">
        <f>'DETAIL PREVISION BUDGET 2024'!S213</f>
        <v>0</v>
      </c>
      <c r="N57" s="715">
        <f>'DETAIL PREVISION BUDGET 2024'!T213</f>
        <v>0</v>
      </c>
      <c r="O57" s="349">
        <f>'DETAIL PREVISION BUDGET 2024'!V213</f>
        <v>0</v>
      </c>
      <c r="P57" s="734">
        <f>'DETAIL PREVISION BUDGET 2024'!W213</f>
        <v>0</v>
      </c>
      <c r="Q57" s="1"/>
    </row>
    <row r="58" spans="1:17" hidden="1" outlineLevel="1" x14ac:dyDescent="0.2">
      <c r="A58" s="1340" t="str">
        <f>'DETAIL PREVISION BUDGET 2024'!A219</f>
        <v>Vol Libre: Activité Parapente</v>
      </c>
      <c r="B58" s="1341">
        <f>'DETAIL PREVISION BUDGET 2024'!B219</f>
        <v>0</v>
      </c>
      <c r="C58" s="1282">
        <f>'DETAIL PREVISION BUDGET 2024'!D219</f>
        <v>2000</v>
      </c>
      <c r="D58" s="1276">
        <f>'DETAIL PREVISION BUDGET 2024'!E219</f>
        <v>0</v>
      </c>
      <c r="E58" s="349">
        <f>'DETAIL PREVISION BUDGET 2024'!G219</f>
        <v>0</v>
      </c>
      <c r="F58" s="455">
        <f>'DETAIL PREVISION BUDGET 2024'!H219</f>
        <v>0</v>
      </c>
      <c r="G58" s="349">
        <f>'DETAIL PREVISION BUDGET 2024'!J219</f>
        <v>0</v>
      </c>
      <c r="H58" s="455">
        <f>'DETAIL PREVISION BUDGET 2024'!K219</f>
        <v>0</v>
      </c>
      <c r="I58" s="349">
        <f>'DETAIL PREVISION BUDGET 2024'!M219</f>
        <v>0</v>
      </c>
      <c r="J58" s="455">
        <f>'DETAIL PREVISION BUDGET 2024'!N219</f>
        <v>0</v>
      </c>
      <c r="K58" s="349">
        <f>'DETAIL PREVISION BUDGET 2024'!P219</f>
        <v>0</v>
      </c>
      <c r="L58" s="455">
        <f>'DETAIL PREVISION BUDGET 2024'!Q219</f>
        <v>2000</v>
      </c>
      <c r="M58" s="349">
        <f>'DETAIL PREVISION BUDGET 2024'!S219</f>
        <v>0</v>
      </c>
      <c r="N58" s="715">
        <f>'DETAIL PREVISION BUDGET 2024'!T219</f>
        <v>0</v>
      </c>
      <c r="O58" s="349">
        <f>'DETAIL PREVISION BUDGET 2024'!V219</f>
        <v>0</v>
      </c>
      <c r="P58" s="734">
        <f>'DETAIL PREVISION BUDGET 2024'!W219</f>
        <v>0</v>
      </c>
      <c r="Q58" s="1"/>
    </row>
    <row r="59" spans="1:17" hidden="1" outlineLevel="1" x14ac:dyDescent="0.2">
      <c r="A59" s="1340" t="str">
        <f>'DETAIL PREVISION BUDGET 2024'!A224</f>
        <v>Vol Libre: Activité Paramoteur</v>
      </c>
      <c r="B59" s="1341">
        <f>'DETAIL PREVISION BUDGET 2024'!B224</f>
        <v>0</v>
      </c>
      <c r="C59" s="1282">
        <f>'DETAIL PREVISION BUDGET 2024'!D224</f>
        <v>2500</v>
      </c>
      <c r="D59" s="1276">
        <f>'DETAIL PREVISION BUDGET 2024'!E224</f>
        <v>0</v>
      </c>
      <c r="E59" s="349">
        <f>'DETAIL PREVISION BUDGET 2024'!G224</f>
        <v>0</v>
      </c>
      <c r="F59" s="455">
        <f>'DETAIL PREVISION BUDGET 2024'!H224</f>
        <v>0</v>
      </c>
      <c r="G59" s="349">
        <f>'DETAIL PREVISION BUDGET 2024'!J224</f>
        <v>0</v>
      </c>
      <c r="H59" s="455">
        <f>'DETAIL PREVISION BUDGET 2024'!K224</f>
        <v>0</v>
      </c>
      <c r="I59" s="349">
        <f>'DETAIL PREVISION BUDGET 2024'!M224</f>
        <v>0</v>
      </c>
      <c r="J59" s="455">
        <f>'DETAIL PREVISION BUDGET 2024'!N224</f>
        <v>0</v>
      </c>
      <c r="K59" s="349">
        <f>'DETAIL PREVISION BUDGET 2024'!P224</f>
        <v>0</v>
      </c>
      <c r="L59" s="455">
        <f>'DETAIL PREVISION BUDGET 2024'!Q224</f>
        <v>2500</v>
      </c>
      <c r="M59" s="349">
        <f>'DETAIL PREVISION BUDGET 2024'!S224</f>
        <v>0</v>
      </c>
      <c r="N59" s="715">
        <f>'DETAIL PREVISION BUDGET 2024'!T224</f>
        <v>0</v>
      </c>
      <c r="O59" s="349">
        <f>'DETAIL PREVISION BUDGET 2024'!V224</f>
        <v>0</v>
      </c>
      <c r="P59" s="734">
        <f>'DETAIL PREVISION BUDGET 2024'!W224</f>
        <v>0</v>
      </c>
      <c r="Q59" s="1"/>
    </row>
    <row r="60" spans="1:17" hidden="1" outlineLevel="1" x14ac:dyDescent="0.2">
      <c r="A60" s="1340" t="str">
        <f>'DETAIL PREVISION BUDGET 2024'!A228</f>
        <v>Vol Moteur : Activité Avion</v>
      </c>
      <c r="B60" s="1341">
        <f>'DETAIL PREVISION BUDGET 2024'!B228</f>
        <v>0</v>
      </c>
      <c r="C60" s="1282">
        <f>'DETAIL PREVISION BUDGET 2024'!D228</f>
        <v>20000</v>
      </c>
      <c r="D60" s="1276">
        <f>'DETAIL PREVISION BUDGET 2024'!E228</f>
        <v>0</v>
      </c>
      <c r="E60" s="349">
        <f>'DETAIL PREVISION BUDGET 2024'!G228</f>
        <v>0</v>
      </c>
      <c r="F60" s="455">
        <f>'DETAIL PREVISION BUDGET 2024'!H228</f>
        <v>0</v>
      </c>
      <c r="G60" s="349">
        <f>'DETAIL PREVISION BUDGET 2024'!J228</f>
        <v>0</v>
      </c>
      <c r="H60" s="455">
        <f>'DETAIL PREVISION BUDGET 2024'!K228</f>
        <v>0</v>
      </c>
      <c r="I60" s="349">
        <f>'DETAIL PREVISION BUDGET 2024'!M228</f>
        <v>0</v>
      </c>
      <c r="J60" s="455">
        <f>'DETAIL PREVISION BUDGET 2024'!N228</f>
        <v>0</v>
      </c>
      <c r="K60" s="349">
        <f>'DETAIL PREVISION BUDGET 2024'!P228</f>
        <v>0</v>
      </c>
      <c r="L60" s="455">
        <f>'DETAIL PREVISION BUDGET 2024'!Q228</f>
        <v>0</v>
      </c>
      <c r="M60" s="349">
        <f>'DETAIL PREVISION BUDGET 2024'!S228</f>
        <v>0</v>
      </c>
      <c r="N60" s="715">
        <f>'DETAIL PREVISION BUDGET 2024'!T228</f>
        <v>20000</v>
      </c>
      <c r="O60" s="349">
        <f>'DETAIL PREVISION BUDGET 2024'!V228</f>
        <v>0</v>
      </c>
      <c r="P60" s="734">
        <f>'DETAIL PREVISION BUDGET 2024'!W228</f>
        <v>0</v>
      </c>
      <c r="Q60" s="1"/>
    </row>
    <row r="61" spans="1:17" hidden="1" outlineLevel="1" x14ac:dyDescent="0.2">
      <c r="A61" s="1340" t="str">
        <f>'DETAIL PREVISION BUDGET 2024'!A233</f>
        <v>Vol Moteur : Activité ULM</v>
      </c>
      <c r="B61" s="1341">
        <f>'DETAIL PREVISION BUDGET 2024'!B233</f>
        <v>0</v>
      </c>
      <c r="C61" s="1283">
        <f>'DETAIL PREVISION BUDGET 2024'!D233</f>
        <v>0</v>
      </c>
      <c r="D61" s="1276">
        <f>'DETAIL PREVISION BUDGET 2024'!E233</f>
        <v>0</v>
      </c>
      <c r="E61" s="348">
        <f>'DETAIL PREVISION BUDGET 2024'!G233</f>
        <v>0</v>
      </c>
      <c r="F61" s="456">
        <f>'DETAIL PREVISION BUDGET 2024'!H233</f>
        <v>0</v>
      </c>
      <c r="G61" s="348">
        <f>'DETAIL PREVISION BUDGET 2024'!J233</f>
        <v>0</v>
      </c>
      <c r="H61" s="456">
        <f>'DETAIL PREVISION BUDGET 2024'!K233</f>
        <v>0</v>
      </c>
      <c r="I61" s="348">
        <f>'DETAIL PREVISION BUDGET 2024'!M233</f>
        <v>0</v>
      </c>
      <c r="J61" s="456">
        <f>'DETAIL PREVISION BUDGET 2024'!N233</f>
        <v>0</v>
      </c>
      <c r="K61" s="348">
        <f>'DETAIL PREVISION BUDGET 2024'!P233</f>
        <v>0</v>
      </c>
      <c r="L61" s="456">
        <f>'DETAIL PREVISION BUDGET 2024'!Q233</f>
        <v>0</v>
      </c>
      <c r="M61" s="348">
        <f>'DETAIL PREVISION BUDGET 2024'!S233</f>
        <v>0</v>
      </c>
      <c r="N61" s="716">
        <f>'DETAIL PREVISION BUDGET 2024'!T233</f>
        <v>0</v>
      </c>
      <c r="O61" s="348">
        <f>'DETAIL PREVISION BUDGET 2024'!V233</f>
        <v>0</v>
      </c>
      <c r="P61" s="735">
        <f>'DETAIL PREVISION BUDGET 2024'!W233</f>
        <v>0</v>
      </c>
      <c r="Q61" s="1"/>
    </row>
    <row r="62" spans="1:17" hidden="1" outlineLevel="1" x14ac:dyDescent="0.2">
      <c r="A62" s="1340" t="str">
        <f>'DETAIL PREVISION BUDGET 2024'!A238</f>
        <v>Vol à Voile</v>
      </c>
      <c r="B62" s="1341">
        <f>'DETAIL PREVISION BUDGET 2024'!B238</f>
        <v>0</v>
      </c>
      <c r="C62" s="1283">
        <f>'DETAIL PREVISION BUDGET 2024'!D238</f>
        <v>10000</v>
      </c>
      <c r="D62" s="1276">
        <f>'DETAIL PREVISION BUDGET 2024'!E238</f>
        <v>0</v>
      </c>
      <c r="E62" s="348">
        <f>'DETAIL PREVISION BUDGET 2024'!G238</f>
        <v>0</v>
      </c>
      <c r="F62" s="456">
        <f>'DETAIL PREVISION BUDGET 2024'!H238</f>
        <v>0</v>
      </c>
      <c r="G62" s="348">
        <f>'DETAIL PREVISION BUDGET 2024'!J238</f>
        <v>0</v>
      </c>
      <c r="H62" s="456">
        <f>'DETAIL PREVISION BUDGET 2024'!K238</f>
        <v>0</v>
      </c>
      <c r="I62" s="348">
        <f>'DETAIL PREVISION BUDGET 2024'!M238</f>
        <v>0</v>
      </c>
      <c r="J62" s="456">
        <f>'DETAIL PREVISION BUDGET 2024'!N238</f>
        <v>0</v>
      </c>
      <c r="K62" s="348">
        <f>'DETAIL PREVISION BUDGET 2024'!P238</f>
        <v>0</v>
      </c>
      <c r="L62" s="456">
        <f>'DETAIL PREVISION BUDGET 2024'!Q238</f>
        <v>0</v>
      </c>
      <c r="M62" s="348">
        <f>'DETAIL PREVISION BUDGET 2024'!S238</f>
        <v>0</v>
      </c>
      <c r="N62" s="716">
        <f>'DETAIL PREVISION BUDGET 2024'!T238</f>
        <v>0</v>
      </c>
      <c r="O62" s="348">
        <f>'DETAIL PREVISION BUDGET 2024'!V238</f>
        <v>0</v>
      </c>
      <c r="P62" s="735">
        <f>'DETAIL PREVISION BUDGET 2024'!W238</f>
        <v>10000</v>
      </c>
      <c r="Q62" s="1"/>
    </row>
    <row r="63" spans="1:17" collapsed="1" x14ac:dyDescent="0.2">
      <c r="A63" s="1365" t="str">
        <f>'DETAIL PREVISION BUDGET 2024'!A245</f>
        <v>5/ Sous total INVESTISSEMENTS</v>
      </c>
      <c r="B63" s="1366">
        <f>'DETAIL PREVISION BUDGET 2024'!B245</f>
        <v>0</v>
      </c>
      <c r="C63" s="1284">
        <f>'DETAIL PREVISION BUDGET 2024'!D245</f>
        <v>40000</v>
      </c>
      <c r="D63" s="1274">
        <f>'DETAIL PREVISION BUDGET 2024'!E245</f>
        <v>0</v>
      </c>
      <c r="E63" s="105">
        <f>'DETAIL PREVISION BUDGET 2024'!G245</f>
        <v>0</v>
      </c>
      <c r="F63" s="457">
        <f>'DETAIL PREVISION BUDGET 2024'!H245</f>
        <v>0</v>
      </c>
      <c r="G63" s="105">
        <f>'DETAIL PREVISION BUDGET 2024'!J245</f>
        <v>0</v>
      </c>
      <c r="H63" s="457">
        <f>'DETAIL PREVISION BUDGET 2024'!K245</f>
        <v>3500</v>
      </c>
      <c r="I63" s="105">
        <f>'DETAIL PREVISION BUDGET 2024'!M245</f>
        <v>0</v>
      </c>
      <c r="J63" s="457">
        <f>'DETAIL PREVISION BUDGET 2024'!N245</f>
        <v>2000</v>
      </c>
      <c r="K63" s="105">
        <f>'DETAIL PREVISION BUDGET 2024'!P245</f>
        <v>0</v>
      </c>
      <c r="L63" s="457">
        <f>'DETAIL PREVISION BUDGET 2024'!Q245</f>
        <v>4500</v>
      </c>
      <c r="M63" s="105">
        <f>'DETAIL PREVISION BUDGET 2024'!S245</f>
        <v>0</v>
      </c>
      <c r="N63" s="717">
        <f>'DETAIL PREVISION BUDGET 2024'!T245</f>
        <v>20000</v>
      </c>
      <c r="O63" s="105">
        <f>'DETAIL PREVISION BUDGET 2024'!V245</f>
        <v>0</v>
      </c>
      <c r="P63" s="736">
        <f>'DETAIL PREVISION BUDGET 2024'!W245</f>
        <v>10000</v>
      </c>
      <c r="Q63" s="1"/>
    </row>
    <row r="64" spans="1:17" x14ac:dyDescent="0.2">
      <c r="A64" s="1353" t="str">
        <f>'DETAIL PREVISION BUDGET 2024'!A246</f>
        <v>6 / PROVISIONS</v>
      </c>
      <c r="B64" s="1354">
        <f>'DETAIL PREVISION BUDGET 2024'!B246</f>
        <v>0</v>
      </c>
      <c r="C64" s="1286"/>
      <c r="D64" s="1277"/>
      <c r="E64" s="710"/>
      <c r="F64" s="711"/>
      <c r="G64" s="710"/>
      <c r="H64" s="711"/>
      <c r="I64" s="710"/>
      <c r="J64" s="711"/>
      <c r="K64" s="710"/>
      <c r="L64" s="711"/>
      <c r="M64" s="710"/>
      <c r="N64" s="719"/>
      <c r="O64" s="710"/>
      <c r="P64" s="738"/>
      <c r="Q64" s="1"/>
    </row>
    <row r="65" spans="1:17" hidden="1" outlineLevel="1" x14ac:dyDescent="0.2">
      <c r="A65" s="1361" t="str">
        <f>'DETAIL PREVISION BUDGET 2024'!A247</f>
        <v>Assemblée Générale 2025</v>
      </c>
      <c r="B65" s="1362">
        <f>'DETAIL PREVISION BUDGET 2024'!B247</f>
        <v>0</v>
      </c>
      <c r="C65" s="1282">
        <f>'DETAIL PREVISION BUDGET 2024'!D247</f>
        <v>0</v>
      </c>
      <c r="D65" s="1273">
        <f>'DETAIL PREVISION BUDGET 2024'!E247</f>
        <v>0</v>
      </c>
      <c r="E65" s="349">
        <f>'DETAIL PREVISION BUDGET 2024'!G247</f>
        <v>0</v>
      </c>
      <c r="F65" s="455">
        <f>'DETAIL PREVISION BUDGET 2024'!H247</f>
        <v>10000</v>
      </c>
      <c r="G65" s="349">
        <f>'DETAIL PREVISION BUDGET 2024'!J247</f>
        <v>0</v>
      </c>
      <c r="H65" s="455">
        <f>'DETAIL PREVISION BUDGET 2024'!K247</f>
        <v>0</v>
      </c>
      <c r="I65" s="349">
        <f>'DETAIL PREVISION BUDGET 2024'!M247</f>
        <v>0</v>
      </c>
      <c r="J65" s="455">
        <f>'DETAIL PREVISION BUDGET 2024'!N247</f>
        <v>0</v>
      </c>
      <c r="K65" s="349">
        <f>'DETAIL PREVISION BUDGET 2024'!P247</f>
        <v>0</v>
      </c>
      <c r="L65" s="455">
        <f>'DETAIL PREVISION BUDGET 2024'!Q247</f>
        <v>0</v>
      </c>
      <c r="M65" s="349">
        <f>'DETAIL PREVISION BUDGET 2024'!S247</f>
        <v>0</v>
      </c>
      <c r="N65" s="715">
        <f>'DETAIL PREVISION BUDGET 2024'!T247</f>
        <v>0</v>
      </c>
      <c r="O65" s="349">
        <f>'DETAIL PREVISION BUDGET 2024'!V247</f>
        <v>0</v>
      </c>
      <c r="P65" s="734">
        <f>'DETAIL PREVISION BUDGET 2024'!W247</f>
        <v>0</v>
      </c>
      <c r="Q65" s="1"/>
    </row>
    <row r="66" spans="1:17" hidden="1" outlineLevel="1" x14ac:dyDescent="0.2">
      <c r="A66" s="1340" t="str">
        <f>'DETAIL PREVISION BUDGET 2024'!A251</f>
        <v>Manifestation 2025</v>
      </c>
      <c r="B66" s="1341">
        <f>'DETAIL PREVISION BUDGET 2024'!B251</f>
        <v>0</v>
      </c>
      <c r="C66" s="1282">
        <f>'DETAIL PREVISION BUDGET 2024'!D251</f>
        <v>20000</v>
      </c>
      <c r="D66" s="1276">
        <f>'DETAIL PREVISION BUDGET 2024'!E251</f>
        <v>0</v>
      </c>
      <c r="E66" s="349">
        <f>'DETAIL PREVISION BUDGET 2024'!G251</f>
        <v>0</v>
      </c>
      <c r="F66" s="455">
        <f>'DETAIL PREVISION BUDGET 2024'!H251</f>
        <v>20000</v>
      </c>
      <c r="G66" s="349">
        <f>'DETAIL PREVISION BUDGET 2024'!J251</f>
        <v>0</v>
      </c>
      <c r="H66" s="455">
        <f>'DETAIL PREVISION BUDGET 2024'!K251</f>
        <v>0</v>
      </c>
      <c r="I66" s="349">
        <f>'DETAIL PREVISION BUDGET 2024'!M251</f>
        <v>0</v>
      </c>
      <c r="J66" s="455">
        <f>'DETAIL PREVISION BUDGET 2024'!N251</f>
        <v>0</v>
      </c>
      <c r="K66" s="349">
        <f>'DETAIL PREVISION BUDGET 2024'!P251</f>
        <v>0</v>
      </c>
      <c r="L66" s="455">
        <f>'DETAIL PREVISION BUDGET 2024'!Q251</f>
        <v>0</v>
      </c>
      <c r="M66" s="349">
        <f>'DETAIL PREVISION BUDGET 2024'!S251</f>
        <v>0</v>
      </c>
      <c r="N66" s="715">
        <f>'DETAIL PREVISION BUDGET 2024'!T251</f>
        <v>0</v>
      </c>
      <c r="O66" s="349">
        <f>'DETAIL PREVISION BUDGET 2024'!V251</f>
        <v>0</v>
      </c>
      <c r="P66" s="734">
        <f>'DETAIL PREVISION BUDGET 2024'!W251</f>
        <v>0</v>
      </c>
      <c r="Q66" s="1"/>
    </row>
    <row r="67" spans="1:17" hidden="1" outlineLevel="1" x14ac:dyDescent="0.2">
      <c r="A67" s="1340" t="str">
        <f>'DETAIL PREVISION BUDGET 2024'!A256</f>
        <v>Aéromodélisme</v>
      </c>
      <c r="B67" s="1341">
        <f>'DETAIL PREVISION BUDGET 2024'!B256</f>
        <v>0</v>
      </c>
      <c r="C67" s="1282">
        <f>'DETAIL PREVISION BUDGET 2024'!D256</f>
        <v>2000</v>
      </c>
      <c r="D67" s="1276">
        <f>'DETAIL PREVISION BUDGET 2024'!E256</f>
        <v>0</v>
      </c>
      <c r="E67" s="349">
        <f>'DETAIL PREVISION BUDGET 2024'!G256</f>
        <v>0</v>
      </c>
      <c r="F67" s="455">
        <f>'DETAIL PREVISION BUDGET 2024'!H256</f>
        <v>0</v>
      </c>
      <c r="G67" s="349">
        <f>'DETAIL PREVISION BUDGET 2024'!J256</f>
        <v>0</v>
      </c>
      <c r="H67" s="455">
        <f>'DETAIL PREVISION BUDGET 2024'!K256</f>
        <v>2000</v>
      </c>
      <c r="I67" s="349">
        <f>'DETAIL PREVISION BUDGET 2024'!M256</f>
        <v>0</v>
      </c>
      <c r="J67" s="455">
        <f>'DETAIL PREVISION BUDGET 2024'!N256</f>
        <v>0</v>
      </c>
      <c r="K67" s="349">
        <f>'DETAIL PREVISION BUDGET 2024'!P256</f>
        <v>0</v>
      </c>
      <c r="L67" s="455">
        <f>'DETAIL PREVISION BUDGET 2024'!Q256</f>
        <v>0</v>
      </c>
      <c r="M67" s="349">
        <f>'DETAIL PREVISION BUDGET 2024'!S256</f>
        <v>0</v>
      </c>
      <c r="N67" s="715">
        <f>'DETAIL PREVISION BUDGET 2024'!T256</f>
        <v>0</v>
      </c>
      <c r="O67" s="349">
        <f>'DETAIL PREVISION BUDGET 2024'!V256</f>
        <v>0</v>
      </c>
      <c r="P67" s="734">
        <f>'DETAIL PREVISION BUDGET 2024'!W256</f>
        <v>0</v>
      </c>
      <c r="Q67" s="1"/>
    </row>
    <row r="68" spans="1:17" hidden="1" outlineLevel="1" x14ac:dyDescent="0.2">
      <c r="A68" s="1340" t="str">
        <f>'DETAIL PREVISION BUDGET 2024'!A260</f>
        <v xml:space="preserve">Parachutisme </v>
      </c>
      <c r="B68" s="1341">
        <f>'DETAIL PREVISION BUDGET 2024'!B260</f>
        <v>0</v>
      </c>
      <c r="C68" s="1282">
        <f>'DETAIL PREVISION BUDGET 2024'!D260</f>
        <v>3500</v>
      </c>
      <c r="D68" s="1276">
        <f>'DETAIL PREVISION BUDGET 2024'!E260</f>
        <v>0</v>
      </c>
      <c r="E68" s="349">
        <f>'DETAIL PREVISION BUDGET 2024'!G260</f>
        <v>0</v>
      </c>
      <c r="F68" s="455">
        <f>'DETAIL PREVISION BUDGET 2024'!H260</f>
        <v>0</v>
      </c>
      <c r="G68" s="349">
        <f>'DETAIL PREVISION BUDGET 2024'!J260</f>
        <v>0</v>
      </c>
      <c r="H68" s="455">
        <f>'DETAIL PREVISION BUDGET 2024'!K260</f>
        <v>0</v>
      </c>
      <c r="I68" s="349">
        <f>'DETAIL PREVISION BUDGET 2024'!M260</f>
        <v>0</v>
      </c>
      <c r="J68" s="455">
        <f>'DETAIL PREVISION BUDGET 2024'!N260</f>
        <v>3500</v>
      </c>
      <c r="K68" s="349">
        <f>'DETAIL PREVISION BUDGET 2024'!P260</f>
        <v>0</v>
      </c>
      <c r="L68" s="455">
        <f>'DETAIL PREVISION BUDGET 2024'!Q260</f>
        <v>0</v>
      </c>
      <c r="M68" s="349">
        <f>'DETAIL PREVISION BUDGET 2024'!S260</f>
        <v>0</v>
      </c>
      <c r="N68" s="715">
        <f>'DETAIL PREVISION BUDGET 2024'!T260</f>
        <v>0</v>
      </c>
      <c r="O68" s="349">
        <f>'DETAIL PREVISION BUDGET 2024'!V260</f>
        <v>0</v>
      </c>
      <c r="P68" s="734">
        <f>'DETAIL PREVISION BUDGET 2024'!W260</f>
        <v>0</v>
      </c>
      <c r="Q68" s="1"/>
    </row>
    <row r="69" spans="1:17" hidden="1" outlineLevel="1" x14ac:dyDescent="0.2">
      <c r="A69" s="1340" t="str">
        <f>'DETAIL PREVISION BUDGET 2024'!A265</f>
        <v>Vol Libre: Activité Parapente</v>
      </c>
      <c r="B69" s="1341">
        <f>'DETAIL PREVISION BUDGET 2024'!B265</f>
        <v>0</v>
      </c>
      <c r="C69" s="1282">
        <f>'DETAIL PREVISION BUDGET 2024'!D265</f>
        <v>4000</v>
      </c>
      <c r="D69" s="1276">
        <f>'DETAIL PREVISION BUDGET 2024'!E265</f>
        <v>0</v>
      </c>
      <c r="E69" s="349">
        <f>'DETAIL PREVISION BUDGET 2024'!G265</f>
        <v>0</v>
      </c>
      <c r="F69" s="455">
        <f>'DETAIL PREVISION BUDGET 2024'!H265</f>
        <v>0</v>
      </c>
      <c r="G69" s="349">
        <f>'DETAIL PREVISION BUDGET 2024'!J265</f>
        <v>0</v>
      </c>
      <c r="H69" s="455">
        <f>'DETAIL PREVISION BUDGET 2024'!K265</f>
        <v>0</v>
      </c>
      <c r="I69" s="349">
        <f>'DETAIL PREVISION BUDGET 2024'!M265</f>
        <v>0</v>
      </c>
      <c r="J69" s="455">
        <f>'DETAIL PREVISION BUDGET 2024'!N265</f>
        <v>0</v>
      </c>
      <c r="K69" s="349">
        <f>'DETAIL PREVISION BUDGET 2024'!P265</f>
        <v>0</v>
      </c>
      <c r="L69" s="455">
        <f>'DETAIL PREVISION BUDGET 2024'!Q265</f>
        <v>4000</v>
      </c>
      <c r="M69" s="349">
        <f>'DETAIL PREVISION BUDGET 2024'!S265</f>
        <v>0</v>
      </c>
      <c r="N69" s="715">
        <f>'DETAIL PREVISION BUDGET 2024'!T265</f>
        <v>0</v>
      </c>
      <c r="O69" s="349">
        <f>'DETAIL PREVISION BUDGET 2024'!V265</f>
        <v>0</v>
      </c>
      <c r="P69" s="734">
        <f>'DETAIL PREVISION BUDGET 2024'!W265</f>
        <v>0</v>
      </c>
      <c r="Q69" s="1"/>
    </row>
    <row r="70" spans="1:17" hidden="1" outlineLevel="1" x14ac:dyDescent="0.2">
      <c r="A70" s="1340" t="str">
        <f>'DETAIL PREVISION BUDGET 2024'!A269</f>
        <v>Vol Libre: Activité Paramoteur</v>
      </c>
      <c r="B70" s="1341">
        <f>'DETAIL PREVISION BUDGET 2024'!B269</f>
        <v>0</v>
      </c>
      <c r="C70" s="1282">
        <f>'DETAIL PREVISION BUDGET 2024'!D269</f>
        <v>2500</v>
      </c>
      <c r="D70" s="1276">
        <f>'DETAIL PREVISION BUDGET 2024'!E269</f>
        <v>0</v>
      </c>
      <c r="E70" s="349">
        <f>'DETAIL PREVISION BUDGET 2024'!G269</f>
        <v>0</v>
      </c>
      <c r="F70" s="455">
        <f>'DETAIL PREVISION BUDGET 2024'!H269</f>
        <v>0</v>
      </c>
      <c r="G70" s="349">
        <f>'DETAIL PREVISION BUDGET 2024'!J269</f>
        <v>0</v>
      </c>
      <c r="H70" s="455">
        <f>'DETAIL PREVISION BUDGET 2024'!K269</f>
        <v>0</v>
      </c>
      <c r="I70" s="349">
        <f>'DETAIL PREVISION BUDGET 2024'!M269</f>
        <v>0</v>
      </c>
      <c r="J70" s="455">
        <f>'DETAIL PREVISION BUDGET 2024'!N269</f>
        <v>0</v>
      </c>
      <c r="K70" s="349">
        <f>'DETAIL PREVISION BUDGET 2024'!P269</f>
        <v>0</v>
      </c>
      <c r="L70" s="455">
        <f>'DETAIL PREVISION BUDGET 2024'!Q269</f>
        <v>2500</v>
      </c>
      <c r="M70" s="349">
        <f>'DETAIL PREVISION BUDGET 2024'!S269</f>
        <v>0</v>
      </c>
      <c r="N70" s="715">
        <f>'DETAIL PREVISION BUDGET 2024'!T269</f>
        <v>0</v>
      </c>
      <c r="O70" s="349">
        <f>'DETAIL PREVISION BUDGET 2024'!V269</f>
        <v>0</v>
      </c>
      <c r="P70" s="734">
        <f>'DETAIL PREVISION BUDGET 2024'!W269</f>
        <v>0</v>
      </c>
      <c r="Q70" s="1"/>
    </row>
    <row r="71" spans="1:17" hidden="1" outlineLevel="1" x14ac:dyDescent="0.2">
      <c r="A71" s="1340" t="str">
        <f>'DETAIL PREVISION BUDGET 2024'!A273</f>
        <v>Vol Moteur : Activité Avion</v>
      </c>
      <c r="B71" s="1341">
        <f>'DETAIL PREVISION BUDGET 2024'!B273</f>
        <v>0</v>
      </c>
      <c r="C71" s="1282">
        <f>'DETAIL PREVISION BUDGET 2024'!D273</f>
        <v>35000</v>
      </c>
      <c r="D71" s="1276">
        <f>'DETAIL PREVISION BUDGET 2024'!E273</f>
        <v>0</v>
      </c>
      <c r="E71" s="349">
        <f>'DETAIL PREVISION BUDGET 2024'!G273</f>
        <v>0</v>
      </c>
      <c r="F71" s="455">
        <f>'DETAIL PREVISION BUDGET 2024'!H273</f>
        <v>0</v>
      </c>
      <c r="G71" s="349">
        <f>'DETAIL PREVISION BUDGET 2024'!J273</f>
        <v>0</v>
      </c>
      <c r="H71" s="455">
        <f>'DETAIL PREVISION BUDGET 2024'!K273</f>
        <v>0</v>
      </c>
      <c r="I71" s="349">
        <f>'DETAIL PREVISION BUDGET 2024'!M273</f>
        <v>0</v>
      </c>
      <c r="J71" s="455">
        <f>'DETAIL PREVISION BUDGET 2024'!N273</f>
        <v>0</v>
      </c>
      <c r="K71" s="349">
        <f>'DETAIL PREVISION BUDGET 2024'!P273</f>
        <v>0</v>
      </c>
      <c r="L71" s="455">
        <f>'DETAIL PREVISION BUDGET 2024'!Q273</f>
        <v>0</v>
      </c>
      <c r="M71" s="349">
        <f>'DETAIL PREVISION BUDGET 2024'!S273</f>
        <v>0</v>
      </c>
      <c r="N71" s="715">
        <f>'DETAIL PREVISION BUDGET 2024'!T273</f>
        <v>35000</v>
      </c>
      <c r="O71" s="349">
        <f>'DETAIL PREVISION BUDGET 2024'!V273</f>
        <v>0</v>
      </c>
      <c r="P71" s="734">
        <f>'DETAIL PREVISION BUDGET 2024'!W273</f>
        <v>0</v>
      </c>
      <c r="Q71" s="1"/>
    </row>
    <row r="72" spans="1:17" hidden="1" outlineLevel="1" x14ac:dyDescent="0.2">
      <c r="A72" s="1340" t="str">
        <f>'DETAIL PREVISION BUDGET 2024'!A278</f>
        <v>Vol Moteur : Activité ULM</v>
      </c>
      <c r="B72" s="1341">
        <f>'DETAIL PREVISION BUDGET 2024'!B278</f>
        <v>0</v>
      </c>
      <c r="C72" s="1282">
        <f>'DETAIL PREVISION BUDGET 2024'!D278</f>
        <v>5000</v>
      </c>
      <c r="D72" s="1276">
        <f>'DETAIL PREVISION BUDGET 2024'!E278</f>
        <v>0</v>
      </c>
      <c r="E72" s="349">
        <f>'DETAIL PREVISION BUDGET 2024'!G278</f>
        <v>0</v>
      </c>
      <c r="F72" s="455">
        <f>'DETAIL PREVISION BUDGET 2024'!H278</f>
        <v>0</v>
      </c>
      <c r="G72" s="349">
        <f>'DETAIL PREVISION BUDGET 2024'!J278</f>
        <v>0</v>
      </c>
      <c r="H72" s="455">
        <f>'DETAIL PREVISION BUDGET 2024'!K278</f>
        <v>0</v>
      </c>
      <c r="I72" s="349">
        <f>'DETAIL PREVISION BUDGET 2024'!M278</f>
        <v>0</v>
      </c>
      <c r="J72" s="455">
        <f>'DETAIL PREVISION BUDGET 2024'!N278</f>
        <v>0</v>
      </c>
      <c r="K72" s="349">
        <f>'DETAIL PREVISION BUDGET 2024'!P278</f>
        <v>0</v>
      </c>
      <c r="L72" s="455">
        <f>'DETAIL PREVISION BUDGET 2024'!Q278</f>
        <v>0</v>
      </c>
      <c r="M72" s="349">
        <f>'DETAIL PREVISION BUDGET 2024'!S278</f>
        <v>0</v>
      </c>
      <c r="N72" s="715">
        <f>'DETAIL PREVISION BUDGET 2024'!T278</f>
        <v>5000</v>
      </c>
      <c r="O72" s="349">
        <f>'DETAIL PREVISION BUDGET 2024'!V278</f>
        <v>0</v>
      </c>
      <c r="P72" s="734">
        <f>'DETAIL PREVISION BUDGET 2024'!W278</f>
        <v>0</v>
      </c>
      <c r="Q72" s="1"/>
    </row>
    <row r="73" spans="1:17" hidden="1" outlineLevel="1" x14ac:dyDescent="0.2">
      <c r="A73" s="1340" t="str">
        <f>'DETAIL PREVISION BUDGET 2024'!A282</f>
        <v>Vol à Voile</v>
      </c>
      <c r="B73" s="1341">
        <f>'DETAIL PREVISION BUDGET 2024'!B282</f>
        <v>0</v>
      </c>
      <c r="C73" s="1282">
        <f>'DETAIL PREVISION BUDGET 2024'!D282</f>
        <v>0</v>
      </c>
      <c r="D73" s="1276">
        <f>'DETAIL PREVISION BUDGET 2024'!E282</f>
        <v>0</v>
      </c>
      <c r="E73" s="349">
        <f>'DETAIL PREVISION BUDGET 2024'!G282</f>
        <v>0</v>
      </c>
      <c r="F73" s="455">
        <f>'DETAIL PREVISION BUDGET 2024'!H282</f>
        <v>0</v>
      </c>
      <c r="G73" s="349">
        <f>'DETAIL PREVISION BUDGET 2024'!J282</f>
        <v>0</v>
      </c>
      <c r="H73" s="455">
        <f>'DETAIL PREVISION BUDGET 2024'!K282</f>
        <v>0</v>
      </c>
      <c r="I73" s="349">
        <f>'DETAIL PREVISION BUDGET 2024'!M282</f>
        <v>0</v>
      </c>
      <c r="J73" s="455">
        <f>'DETAIL PREVISION BUDGET 2024'!N282</f>
        <v>0</v>
      </c>
      <c r="K73" s="349">
        <f>'DETAIL PREVISION BUDGET 2024'!P282</f>
        <v>0</v>
      </c>
      <c r="L73" s="455">
        <f>'DETAIL PREVISION BUDGET 2024'!Q282</f>
        <v>0</v>
      </c>
      <c r="M73" s="349">
        <f>'DETAIL PREVISION BUDGET 2024'!S282</f>
        <v>0</v>
      </c>
      <c r="N73" s="715">
        <f>'DETAIL PREVISION BUDGET 2024'!T282</f>
        <v>0</v>
      </c>
      <c r="O73" s="349">
        <f>'DETAIL PREVISION BUDGET 2024'!V282</f>
        <v>0</v>
      </c>
      <c r="P73" s="734">
        <f>'DETAIL PREVISION BUDGET 2024'!W282</f>
        <v>0</v>
      </c>
      <c r="Q73" s="1"/>
    </row>
    <row r="74" spans="1:17" collapsed="1" x14ac:dyDescent="0.2">
      <c r="A74" s="1367" t="str">
        <f>'DETAIL PREVISION BUDGET 2024'!A290</f>
        <v>6/ Sous total PROVISIONS</v>
      </c>
      <c r="B74" s="1368">
        <f>'DETAIL PREVISION BUDGET 2024'!B290</f>
        <v>0</v>
      </c>
      <c r="C74" s="1284">
        <f>'DETAIL PREVISION BUDGET 2024'!D290</f>
        <v>72000</v>
      </c>
      <c r="D74" s="1274">
        <f>'DETAIL PREVISION BUDGET 2024'!E290</f>
        <v>0</v>
      </c>
      <c r="E74" s="105">
        <f>'DETAIL PREVISION BUDGET 2024'!G290</f>
        <v>0</v>
      </c>
      <c r="F74" s="457">
        <f>'DETAIL PREVISION BUDGET 2024'!H290</f>
        <v>30000</v>
      </c>
      <c r="G74" s="105">
        <f>'DETAIL PREVISION BUDGET 2024'!J290</f>
        <v>0</v>
      </c>
      <c r="H74" s="457">
        <f>'DETAIL PREVISION BUDGET 2024'!K290</f>
        <v>2000</v>
      </c>
      <c r="I74" s="105">
        <f>'DETAIL PREVISION BUDGET 2024'!M290</f>
        <v>0</v>
      </c>
      <c r="J74" s="457">
        <f>'DETAIL PREVISION BUDGET 2024'!N290</f>
        <v>3500</v>
      </c>
      <c r="K74" s="105">
        <f>'DETAIL PREVISION BUDGET 2024'!P290</f>
        <v>0</v>
      </c>
      <c r="L74" s="457">
        <f>'DETAIL PREVISION BUDGET 2024'!Q290</f>
        <v>6500</v>
      </c>
      <c r="M74" s="105">
        <f>'DETAIL PREVISION BUDGET 2024'!S290</f>
        <v>0</v>
      </c>
      <c r="N74" s="717">
        <f>'DETAIL PREVISION BUDGET 2024'!T290</f>
        <v>40000</v>
      </c>
      <c r="O74" s="105">
        <f>'DETAIL PREVISION BUDGET 2024'!V290</f>
        <v>0</v>
      </c>
      <c r="P74" s="736">
        <f>'DETAIL PREVISION BUDGET 2024'!W290</f>
        <v>0</v>
      </c>
      <c r="Q74" s="1"/>
    </row>
    <row r="75" spans="1:17" x14ac:dyDescent="0.2">
      <c r="A75" s="1353" t="str">
        <f>'DETAIL PREVISION BUDGET 2024'!A291</f>
        <v>7 / FORMATION</v>
      </c>
      <c r="B75" s="1354">
        <f>'DETAIL PREVISION BUDGET 2024'!B291</f>
        <v>0</v>
      </c>
      <c r="C75" s="1285"/>
      <c r="D75" s="1275"/>
      <c r="E75" s="708"/>
      <c r="F75" s="433"/>
      <c r="G75" s="708"/>
      <c r="H75" s="433"/>
      <c r="I75" s="708"/>
      <c r="J75" s="433"/>
      <c r="K75" s="708"/>
      <c r="L75" s="433"/>
      <c r="M75" s="708"/>
      <c r="N75" s="718"/>
      <c r="O75" s="708"/>
      <c r="P75" s="737"/>
      <c r="Q75" s="3"/>
    </row>
    <row r="76" spans="1:17" hidden="1" outlineLevel="1" x14ac:dyDescent="0.2">
      <c r="A76" s="1361" t="str">
        <f>'DETAIL PREVISION BUDGET 2024'!A292</f>
        <v>Aide aux débutants</v>
      </c>
      <c r="B76" s="1362">
        <f>'DETAIL PREVISION BUDGET 2024'!B292</f>
        <v>0</v>
      </c>
      <c r="C76" s="1282">
        <f>'DETAIL PREVISION BUDGET 2024'!D292</f>
        <v>4750</v>
      </c>
      <c r="D76" s="1273">
        <f>'DETAIL PREVISION BUDGET 2024'!E292</f>
        <v>0</v>
      </c>
      <c r="E76" s="712">
        <f>'DETAIL PREVISION BUDGET 2024'!G292</f>
        <v>0</v>
      </c>
      <c r="F76" s="455">
        <f>'DETAIL PREVISION BUDGET 2024'!H292</f>
        <v>0</v>
      </c>
      <c r="G76" s="712">
        <f>'DETAIL PREVISION BUDGET 2024'!J292</f>
        <v>0</v>
      </c>
      <c r="H76" s="455">
        <f>'DETAIL PREVISION BUDGET 2024'!K292</f>
        <v>0</v>
      </c>
      <c r="I76" s="712">
        <f>'DETAIL PREVISION BUDGET 2024'!M292</f>
        <v>0</v>
      </c>
      <c r="J76" s="455">
        <f>'DETAIL PREVISION BUDGET 2024'!N292</f>
        <v>0</v>
      </c>
      <c r="K76" s="712">
        <f>'DETAIL PREVISION BUDGET 2024'!P292</f>
        <v>0</v>
      </c>
      <c r="L76" s="455">
        <f>'DETAIL PREVISION BUDGET 2024'!Q292</f>
        <v>0</v>
      </c>
      <c r="M76" s="712">
        <f>'DETAIL PREVISION BUDGET 2024'!S292</f>
        <v>0</v>
      </c>
      <c r="N76" s="715">
        <f>'DETAIL PREVISION BUDGET 2024'!T292</f>
        <v>4000</v>
      </c>
      <c r="O76" s="712">
        <f>'DETAIL PREVISION BUDGET 2024'!V292</f>
        <v>0</v>
      </c>
      <c r="P76" s="734">
        <f>'DETAIL PREVISION BUDGET 2024'!W292</f>
        <v>0</v>
      </c>
      <c r="Q76" s="1"/>
    </row>
    <row r="77" spans="1:17" hidden="1" outlineLevel="1" x14ac:dyDescent="0.2">
      <c r="A77" s="1340" t="str">
        <f>'DETAIL PREVISION BUDGET 2024'!A299</f>
        <v>Aéromodélisme</v>
      </c>
      <c r="B77" s="1341">
        <f>'DETAIL PREVISION BUDGET 2024'!B299</f>
        <v>0</v>
      </c>
      <c r="C77" s="1282">
        <f>'DETAIL PREVISION BUDGET 2024'!D299</f>
        <v>1000</v>
      </c>
      <c r="D77" s="1276">
        <f>'DETAIL PREVISION BUDGET 2024'!E299</f>
        <v>0</v>
      </c>
      <c r="E77" s="349">
        <f>'DETAIL PREVISION BUDGET 2024'!G299</f>
        <v>0</v>
      </c>
      <c r="F77" s="455">
        <f>'DETAIL PREVISION BUDGET 2024'!H299</f>
        <v>0</v>
      </c>
      <c r="G77" s="349">
        <f>'DETAIL PREVISION BUDGET 2024'!J299</f>
        <v>0</v>
      </c>
      <c r="H77" s="455">
        <f>'DETAIL PREVISION BUDGET 2024'!K299</f>
        <v>1000</v>
      </c>
      <c r="I77" s="349">
        <f>'DETAIL PREVISION BUDGET 2024'!M299</f>
        <v>0</v>
      </c>
      <c r="J77" s="455">
        <f>'DETAIL PREVISION BUDGET 2024'!N299</f>
        <v>0</v>
      </c>
      <c r="K77" s="349">
        <f>'DETAIL PREVISION BUDGET 2024'!P299</f>
        <v>0</v>
      </c>
      <c r="L77" s="455">
        <f>'DETAIL PREVISION BUDGET 2024'!Q299</f>
        <v>0</v>
      </c>
      <c r="M77" s="349">
        <f>'DETAIL PREVISION BUDGET 2024'!S299</f>
        <v>0</v>
      </c>
      <c r="N77" s="715">
        <f>'DETAIL PREVISION BUDGET 2024'!T299</f>
        <v>0</v>
      </c>
      <c r="O77" s="349">
        <f>'DETAIL PREVISION BUDGET 2024'!V299</f>
        <v>0</v>
      </c>
      <c r="P77" s="734">
        <f>'DETAIL PREVISION BUDGET 2024'!W299</f>
        <v>0</v>
      </c>
      <c r="Q77" s="1"/>
    </row>
    <row r="78" spans="1:17" hidden="1" outlineLevel="1" x14ac:dyDescent="0.2">
      <c r="A78" s="1340" t="str">
        <f>'DETAIL PREVISION BUDGET 2024'!A303</f>
        <v>Parachutisme :</v>
      </c>
      <c r="B78" s="1341">
        <f>'DETAIL PREVISION BUDGET 2024'!B303</f>
        <v>0</v>
      </c>
      <c r="C78" s="1282">
        <f>'DETAIL PREVISION BUDGET 2024'!D303</f>
        <v>3500</v>
      </c>
      <c r="D78" s="1276">
        <f>'DETAIL PREVISION BUDGET 2024'!E303</f>
        <v>0</v>
      </c>
      <c r="E78" s="349">
        <f>'DETAIL PREVISION BUDGET 2024'!G303</f>
        <v>0</v>
      </c>
      <c r="F78" s="455">
        <f>'DETAIL PREVISION BUDGET 2024'!H303</f>
        <v>0</v>
      </c>
      <c r="G78" s="349">
        <f>'DETAIL PREVISION BUDGET 2024'!J303</f>
        <v>0</v>
      </c>
      <c r="H78" s="455">
        <f>'DETAIL PREVISION BUDGET 2024'!K303</f>
        <v>0</v>
      </c>
      <c r="I78" s="349">
        <f>'DETAIL PREVISION BUDGET 2024'!M303</f>
        <v>0</v>
      </c>
      <c r="J78" s="455">
        <f>'DETAIL PREVISION BUDGET 2024'!N303</f>
        <v>3500</v>
      </c>
      <c r="K78" s="349">
        <f>'DETAIL PREVISION BUDGET 2024'!P303</f>
        <v>0</v>
      </c>
      <c r="L78" s="455">
        <f>'DETAIL PREVISION BUDGET 2024'!Q303</f>
        <v>0</v>
      </c>
      <c r="M78" s="349">
        <f>'DETAIL PREVISION BUDGET 2024'!S303</f>
        <v>0</v>
      </c>
      <c r="N78" s="715">
        <f>'DETAIL PREVISION BUDGET 2024'!T303</f>
        <v>0</v>
      </c>
      <c r="O78" s="349">
        <f>'DETAIL PREVISION BUDGET 2024'!V303</f>
        <v>0</v>
      </c>
      <c r="P78" s="734">
        <f>'DETAIL PREVISION BUDGET 2024'!W303</f>
        <v>0</v>
      </c>
      <c r="Q78" s="1"/>
    </row>
    <row r="79" spans="1:17" hidden="1" outlineLevel="1" x14ac:dyDescent="0.2">
      <c r="A79" s="1340" t="str">
        <f>'DETAIL PREVISION BUDGET 2024'!A308</f>
        <v>Vol Libre / Parapente</v>
      </c>
      <c r="B79" s="1341">
        <f>'DETAIL PREVISION BUDGET 2024'!B308</f>
        <v>0</v>
      </c>
      <c r="C79" s="1282">
        <f>'DETAIL PREVISION BUDGET 2024'!D308</f>
        <v>1000</v>
      </c>
      <c r="D79" s="1276">
        <f>'DETAIL PREVISION BUDGET 2024'!E308</f>
        <v>0</v>
      </c>
      <c r="E79" s="349">
        <f>'DETAIL PREVISION BUDGET 2024'!G308</f>
        <v>0</v>
      </c>
      <c r="F79" s="455">
        <f>'DETAIL PREVISION BUDGET 2024'!H308</f>
        <v>0</v>
      </c>
      <c r="G79" s="349">
        <f>'DETAIL PREVISION BUDGET 2024'!J308</f>
        <v>0</v>
      </c>
      <c r="H79" s="455">
        <f>'DETAIL PREVISION BUDGET 2024'!K308</f>
        <v>0</v>
      </c>
      <c r="I79" s="349">
        <f>'DETAIL PREVISION BUDGET 2024'!M308</f>
        <v>0</v>
      </c>
      <c r="J79" s="455">
        <f>'DETAIL PREVISION BUDGET 2024'!N308</f>
        <v>0</v>
      </c>
      <c r="K79" s="349">
        <f>'DETAIL PREVISION BUDGET 2024'!P308</f>
        <v>0</v>
      </c>
      <c r="L79" s="455">
        <f>'DETAIL PREVISION BUDGET 2024'!Q308</f>
        <v>1000</v>
      </c>
      <c r="M79" s="349">
        <f>'DETAIL PREVISION BUDGET 2024'!S308</f>
        <v>0</v>
      </c>
      <c r="N79" s="715">
        <f>'DETAIL PREVISION BUDGET 2024'!T308</f>
        <v>0</v>
      </c>
      <c r="O79" s="349">
        <f>'DETAIL PREVISION BUDGET 2024'!V308</f>
        <v>0</v>
      </c>
      <c r="P79" s="734">
        <f>'DETAIL PREVISION BUDGET 2024'!W308</f>
        <v>0</v>
      </c>
      <c r="Q79" s="1"/>
    </row>
    <row r="80" spans="1:17" hidden="1" outlineLevel="1" x14ac:dyDescent="0.2">
      <c r="A80" s="1340" t="str">
        <f>'DETAIL PREVISION BUDGET 2024'!A312</f>
        <v>Vol Libre / Paramoteur</v>
      </c>
      <c r="B80" s="1341">
        <f>'DETAIL PREVISION BUDGET 2024'!B312</f>
        <v>0</v>
      </c>
      <c r="C80" s="1282">
        <f>'DETAIL PREVISION BUDGET 2024'!D312</f>
        <v>1000</v>
      </c>
      <c r="D80" s="1276">
        <f>'DETAIL PREVISION BUDGET 2024'!E312</f>
        <v>0</v>
      </c>
      <c r="E80" s="349">
        <f>'DETAIL PREVISION BUDGET 2024'!G312</f>
        <v>0</v>
      </c>
      <c r="F80" s="455">
        <f>'DETAIL PREVISION BUDGET 2024'!H312</f>
        <v>0</v>
      </c>
      <c r="G80" s="349">
        <f>'DETAIL PREVISION BUDGET 2024'!J312</f>
        <v>0</v>
      </c>
      <c r="H80" s="455">
        <f>'DETAIL PREVISION BUDGET 2024'!K312</f>
        <v>0</v>
      </c>
      <c r="I80" s="349">
        <f>'DETAIL PREVISION BUDGET 2024'!M312</f>
        <v>0</v>
      </c>
      <c r="J80" s="455">
        <f>'DETAIL PREVISION BUDGET 2024'!N312</f>
        <v>0</v>
      </c>
      <c r="K80" s="349">
        <f>'DETAIL PREVISION BUDGET 2024'!P312</f>
        <v>0</v>
      </c>
      <c r="L80" s="455">
        <f>'DETAIL PREVISION BUDGET 2024'!Q312</f>
        <v>1000</v>
      </c>
      <c r="M80" s="349">
        <f>'DETAIL PREVISION BUDGET 2024'!S312</f>
        <v>0</v>
      </c>
      <c r="N80" s="715">
        <f>'DETAIL PREVISION BUDGET 2024'!T312</f>
        <v>0</v>
      </c>
      <c r="O80" s="349">
        <f>'DETAIL PREVISION BUDGET 2024'!V312</f>
        <v>0</v>
      </c>
      <c r="P80" s="734">
        <f>'DETAIL PREVISION BUDGET 2024'!W312</f>
        <v>0</v>
      </c>
      <c r="Q80" s="1"/>
    </row>
    <row r="81" spans="1:17" hidden="1" outlineLevel="1" x14ac:dyDescent="0.2">
      <c r="A81" s="1340" t="str">
        <f>'DETAIL PREVISION BUDGET 2024'!A316</f>
        <v>Vol Moteur / Avion</v>
      </c>
      <c r="B81" s="1341">
        <f>'DETAIL PREVISION BUDGET 2024'!B316</f>
        <v>0</v>
      </c>
      <c r="C81" s="1282">
        <f>'DETAIL PREVISION BUDGET 2024'!D316</f>
        <v>3000</v>
      </c>
      <c r="D81" s="1276">
        <f>'DETAIL PREVISION BUDGET 2024'!E316</f>
        <v>0</v>
      </c>
      <c r="E81" s="349">
        <f>'DETAIL PREVISION BUDGET 2024'!G316</f>
        <v>0</v>
      </c>
      <c r="F81" s="455">
        <f>'DETAIL PREVISION BUDGET 2024'!H316</f>
        <v>0</v>
      </c>
      <c r="G81" s="349">
        <f>'DETAIL PREVISION BUDGET 2024'!J316</f>
        <v>0</v>
      </c>
      <c r="H81" s="455">
        <f>'DETAIL PREVISION BUDGET 2024'!K316</f>
        <v>0</v>
      </c>
      <c r="I81" s="349">
        <f>'DETAIL PREVISION BUDGET 2024'!M316</f>
        <v>0</v>
      </c>
      <c r="J81" s="455">
        <f>'DETAIL PREVISION BUDGET 2024'!N316</f>
        <v>0</v>
      </c>
      <c r="K81" s="349">
        <f>'DETAIL PREVISION BUDGET 2024'!P316</f>
        <v>0</v>
      </c>
      <c r="L81" s="455">
        <f>'DETAIL PREVISION BUDGET 2024'!Q316</f>
        <v>0</v>
      </c>
      <c r="M81" s="349">
        <f>'DETAIL PREVISION BUDGET 2024'!S316</f>
        <v>0</v>
      </c>
      <c r="N81" s="715">
        <f>'DETAIL PREVISION BUDGET 2024'!T316</f>
        <v>3000</v>
      </c>
      <c r="O81" s="349">
        <f>'DETAIL PREVISION BUDGET 2024'!V316</f>
        <v>0</v>
      </c>
      <c r="P81" s="734">
        <f>'DETAIL PREVISION BUDGET 2024'!W316</f>
        <v>0</v>
      </c>
      <c r="Q81" s="1"/>
    </row>
    <row r="82" spans="1:17" hidden="1" outlineLevel="1" x14ac:dyDescent="0.2">
      <c r="A82" s="1340" t="str">
        <f>'DETAIL PREVISION BUDGET 2024'!A320</f>
        <v>Vol Moteur / ULM</v>
      </c>
      <c r="B82" s="1341">
        <f>'DETAIL PREVISION BUDGET 2024'!B320</f>
        <v>0</v>
      </c>
      <c r="C82" s="1282">
        <f>'DETAIL PREVISION BUDGET 2024'!D320</f>
        <v>0</v>
      </c>
      <c r="D82" s="1276">
        <f>'DETAIL PREVISION BUDGET 2024'!E320</f>
        <v>0</v>
      </c>
      <c r="E82" s="349">
        <f>'DETAIL PREVISION BUDGET 2024'!G320</f>
        <v>0</v>
      </c>
      <c r="F82" s="455">
        <f>'DETAIL PREVISION BUDGET 2024'!H320</f>
        <v>0</v>
      </c>
      <c r="G82" s="349">
        <f>'DETAIL PREVISION BUDGET 2024'!J320</f>
        <v>0</v>
      </c>
      <c r="H82" s="455">
        <f>'DETAIL PREVISION BUDGET 2024'!K320</f>
        <v>0</v>
      </c>
      <c r="I82" s="349">
        <f>'DETAIL PREVISION BUDGET 2024'!M320</f>
        <v>0</v>
      </c>
      <c r="J82" s="455">
        <f>'DETAIL PREVISION BUDGET 2024'!N320</f>
        <v>0</v>
      </c>
      <c r="K82" s="349">
        <f>'DETAIL PREVISION BUDGET 2024'!P320</f>
        <v>0</v>
      </c>
      <c r="L82" s="455">
        <f>'DETAIL PREVISION BUDGET 2024'!Q320</f>
        <v>0</v>
      </c>
      <c r="M82" s="349">
        <f>'DETAIL PREVISION BUDGET 2024'!S320</f>
        <v>0</v>
      </c>
      <c r="N82" s="715">
        <f>'DETAIL PREVISION BUDGET 2024'!T320</f>
        <v>0</v>
      </c>
      <c r="O82" s="349">
        <f>'DETAIL PREVISION BUDGET 2024'!V320</f>
        <v>0</v>
      </c>
      <c r="P82" s="734">
        <f>'DETAIL PREVISION BUDGET 2024'!W320</f>
        <v>0</v>
      </c>
      <c r="Q82" s="1"/>
    </row>
    <row r="83" spans="1:17" hidden="1" outlineLevel="1" x14ac:dyDescent="0.2">
      <c r="A83" s="1340" t="str">
        <f>'DETAIL PREVISION BUDGET 2024'!A324</f>
        <v>Vol à Voile</v>
      </c>
      <c r="B83" s="1341">
        <f>'DETAIL PREVISION BUDGET 2024'!B324</f>
        <v>0</v>
      </c>
      <c r="C83" s="1283">
        <f>'DETAIL PREVISION BUDGET 2024'!D324</f>
        <v>500</v>
      </c>
      <c r="D83" s="1276">
        <f>'DETAIL PREVISION BUDGET 2024'!E324</f>
        <v>0</v>
      </c>
      <c r="E83" s="348">
        <f>'DETAIL PREVISION BUDGET 2024'!G324</f>
        <v>0</v>
      </c>
      <c r="F83" s="456">
        <f>'DETAIL PREVISION BUDGET 2024'!H324</f>
        <v>0</v>
      </c>
      <c r="G83" s="348">
        <f>'DETAIL PREVISION BUDGET 2024'!J324</f>
        <v>0</v>
      </c>
      <c r="H83" s="456">
        <f>'DETAIL PREVISION BUDGET 2024'!K324</f>
        <v>0</v>
      </c>
      <c r="I83" s="348">
        <f>'DETAIL PREVISION BUDGET 2024'!M324</f>
        <v>0</v>
      </c>
      <c r="J83" s="456">
        <f>'DETAIL PREVISION BUDGET 2024'!N324</f>
        <v>0</v>
      </c>
      <c r="K83" s="348">
        <f>'DETAIL PREVISION BUDGET 2024'!P324</f>
        <v>0</v>
      </c>
      <c r="L83" s="456">
        <f>'DETAIL PREVISION BUDGET 2024'!Q324</f>
        <v>0</v>
      </c>
      <c r="M83" s="348">
        <f>'DETAIL PREVISION BUDGET 2024'!S324</f>
        <v>0</v>
      </c>
      <c r="N83" s="716">
        <f>'DETAIL PREVISION BUDGET 2024'!T324</f>
        <v>0</v>
      </c>
      <c r="O83" s="348">
        <f>'DETAIL PREVISION BUDGET 2024'!V324</f>
        <v>0</v>
      </c>
      <c r="P83" s="735">
        <f>'DETAIL PREVISION BUDGET 2024'!W324</f>
        <v>500</v>
      </c>
      <c r="Q83" s="1"/>
    </row>
    <row r="84" spans="1:17" collapsed="1" x14ac:dyDescent="0.2">
      <c r="A84" s="1363" t="str">
        <f>'DETAIL PREVISION BUDGET 2024'!A328</f>
        <v>7/ Sous total FORMATION</v>
      </c>
      <c r="B84" s="1364">
        <f>'DETAIL PREVISION BUDGET 2024'!B328</f>
        <v>0</v>
      </c>
      <c r="C84" s="1284">
        <f>'DETAIL PREVISION BUDGET 2024'!D328</f>
        <v>14750</v>
      </c>
      <c r="D84" s="1274">
        <f>'DETAIL PREVISION BUDGET 2024'!E328</f>
        <v>0</v>
      </c>
      <c r="E84" s="105">
        <f>'DETAIL PREVISION BUDGET 2024'!G328</f>
        <v>0</v>
      </c>
      <c r="F84" s="457">
        <f>'DETAIL PREVISION BUDGET 2024'!H328</f>
        <v>0</v>
      </c>
      <c r="G84" s="105">
        <f>'DETAIL PREVISION BUDGET 2024'!J328</f>
        <v>0</v>
      </c>
      <c r="H84" s="457">
        <f>'DETAIL PREVISION BUDGET 2024'!K328</f>
        <v>1000</v>
      </c>
      <c r="I84" s="105">
        <f>'DETAIL PREVISION BUDGET 2024'!M328</f>
        <v>0</v>
      </c>
      <c r="J84" s="457">
        <f>'DETAIL PREVISION BUDGET 2024'!N328</f>
        <v>3500</v>
      </c>
      <c r="K84" s="105">
        <f>'DETAIL PREVISION BUDGET 2024'!P328</f>
        <v>0</v>
      </c>
      <c r="L84" s="457">
        <f>'DETAIL PREVISION BUDGET 2024'!Q328</f>
        <v>2000</v>
      </c>
      <c r="M84" s="105">
        <f>'DETAIL PREVISION BUDGET 2024'!S328</f>
        <v>0</v>
      </c>
      <c r="N84" s="717">
        <f>'DETAIL PREVISION BUDGET 2024'!T328</f>
        <v>7000</v>
      </c>
      <c r="O84" s="105">
        <f>'DETAIL PREVISION BUDGET 2024'!V328</f>
        <v>0</v>
      </c>
      <c r="P84" s="736">
        <f>'DETAIL PREVISION BUDGET 2024'!W328</f>
        <v>500</v>
      </c>
      <c r="Q84" s="1"/>
    </row>
    <row r="85" spans="1:17" x14ac:dyDescent="0.2">
      <c r="A85" s="1353" t="str">
        <f>'DETAIL PREVISION BUDGET 2024'!A329</f>
        <v>8 / EVENEMENTS</v>
      </c>
      <c r="B85" s="1354">
        <f>'DETAIL PREVISION BUDGET 2024'!B329</f>
        <v>0</v>
      </c>
      <c r="C85" s="1285"/>
      <c r="D85" s="1275"/>
      <c r="E85" s="708"/>
      <c r="F85" s="433"/>
      <c r="G85" s="708"/>
      <c r="H85" s="433"/>
      <c r="I85" s="708"/>
      <c r="J85" s="433"/>
      <c r="K85" s="708"/>
      <c r="L85" s="433"/>
      <c r="M85" s="708"/>
      <c r="N85" s="718"/>
      <c r="O85" s="708"/>
      <c r="P85" s="737"/>
      <c r="Q85" s="1"/>
    </row>
    <row r="86" spans="1:17" hidden="1" outlineLevel="1" x14ac:dyDescent="0.2">
      <c r="A86" s="1361" t="str">
        <f>'DETAIL PREVISION BUDGET 2024'!A330</f>
        <v>Assemblée Générale</v>
      </c>
      <c r="B86" s="1362">
        <f>'DETAIL PREVISION BUDGET 2024'!B330</f>
        <v>0</v>
      </c>
      <c r="C86" s="1282">
        <f>'DETAIL PREVISION BUDGET 2024'!D330</f>
        <v>0</v>
      </c>
      <c r="D86" s="1273">
        <f>'DETAIL PREVISION BUDGET 2024'!E330</f>
        <v>0</v>
      </c>
      <c r="E86" s="349">
        <f>'DETAIL PREVISION BUDGET 2024'!G330</f>
        <v>0</v>
      </c>
      <c r="F86" s="455">
        <f>'DETAIL PREVISION BUDGET 2024'!H330</f>
        <v>0</v>
      </c>
      <c r="G86" s="74">
        <f>'DETAIL PREVISION BUDGET 2024'!J330</f>
        <v>0</v>
      </c>
      <c r="H86" s="455">
        <f>'DETAIL PREVISION BUDGET 2024'!K330</f>
        <v>0</v>
      </c>
      <c r="I86" s="349">
        <f>'DETAIL PREVISION BUDGET 2024'!M330</f>
        <v>0</v>
      </c>
      <c r="J86" s="455">
        <f>'DETAIL PREVISION BUDGET 2024'!N330</f>
        <v>0</v>
      </c>
      <c r="K86" s="349">
        <f>'DETAIL PREVISION BUDGET 2024'!P330</f>
        <v>0</v>
      </c>
      <c r="L86" s="455">
        <f>'DETAIL PREVISION BUDGET 2024'!Q330</f>
        <v>0</v>
      </c>
      <c r="M86" s="349">
        <f>'DETAIL PREVISION BUDGET 2024'!S330</f>
        <v>0</v>
      </c>
      <c r="N86" s="715">
        <f>'DETAIL PREVISION BUDGET 2024'!T330</f>
        <v>0</v>
      </c>
      <c r="O86" s="349">
        <f>'DETAIL PREVISION BUDGET 2024'!V330</f>
        <v>0</v>
      </c>
      <c r="P86" s="734">
        <f>'DETAIL PREVISION BUDGET 2024'!W330</f>
        <v>0</v>
      </c>
      <c r="Q86" s="1"/>
    </row>
    <row r="87" spans="1:17" hidden="1" outlineLevel="1" x14ac:dyDescent="0.2">
      <c r="A87" s="1340" t="str">
        <f>'DETAIL PREVISION BUDGET 2024'!A334</f>
        <v>Rencontres</v>
      </c>
      <c r="B87" s="1341">
        <f>'DETAIL PREVISION BUDGET 2024'!B334</f>
        <v>0</v>
      </c>
      <c r="C87" s="1282">
        <f>'DETAIL PREVISION BUDGET 2024'!D334</f>
        <v>68000</v>
      </c>
      <c r="D87" s="1276">
        <f>'DETAIL PREVISION BUDGET 2024'!E334</f>
        <v>0</v>
      </c>
      <c r="E87" s="349">
        <f>'DETAIL PREVISION BUDGET 2024'!G334</f>
        <v>0</v>
      </c>
      <c r="F87" s="455">
        <f>'DETAIL PREVISION BUDGET 2024'!H334</f>
        <v>40000</v>
      </c>
      <c r="G87" s="74">
        <f>'DETAIL PREVISION BUDGET 2024'!J334</f>
        <v>0</v>
      </c>
      <c r="H87" s="455">
        <f>'DETAIL PREVISION BUDGET 2024'!K334</f>
        <v>1500</v>
      </c>
      <c r="I87" s="349">
        <f>'DETAIL PREVISION BUDGET 2024'!M334</f>
        <v>0</v>
      </c>
      <c r="J87" s="455">
        <f>'DETAIL PREVISION BUDGET 2024'!N334</f>
        <v>10000</v>
      </c>
      <c r="K87" s="349">
        <f>'DETAIL PREVISION BUDGET 2024'!P334</f>
        <v>0</v>
      </c>
      <c r="L87" s="455">
        <f>'DETAIL PREVISION BUDGET 2024'!Q334</f>
        <v>1500</v>
      </c>
      <c r="M87" s="349">
        <f>'DETAIL PREVISION BUDGET 2024'!S334</f>
        <v>0</v>
      </c>
      <c r="N87" s="715">
        <f>'DETAIL PREVISION BUDGET 2024'!T334</f>
        <v>12000</v>
      </c>
      <c r="O87" s="349">
        <f>'DETAIL PREVISION BUDGET 2024'!V334</f>
        <v>0</v>
      </c>
      <c r="P87" s="734">
        <f>'DETAIL PREVISION BUDGET 2024'!W334</f>
        <v>3000</v>
      </c>
      <c r="Q87" s="1"/>
    </row>
    <row r="88" spans="1:17" hidden="1" outlineLevel="1" x14ac:dyDescent="0.2">
      <c r="A88" s="1340" t="str">
        <f>'DETAIL PREVISION BUDGET 2024'!A344</f>
        <v>Soulac</v>
      </c>
      <c r="B88" s="1341">
        <f>'DETAIL PREVISION BUDGET 2024'!B344</f>
        <v>0</v>
      </c>
      <c r="C88" s="1282">
        <f>'DETAIL PREVISION BUDGET 2024'!D344</f>
        <v>5000</v>
      </c>
      <c r="D88" s="1276">
        <f>'DETAIL PREVISION BUDGET 2024'!E344</f>
        <v>0</v>
      </c>
      <c r="E88" s="348">
        <f>'DETAIL PREVISION BUDGET 2024'!G344</f>
        <v>0</v>
      </c>
      <c r="F88" s="455">
        <f>'DETAIL PREVISION BUDGET 2024'!H344</f>
        <v>1500</v>
      </c>
      <c r="G88" s="96">
        <f>'DETAIL PREVISION BUDGET 2024'!J344</f>
        <v>0</v>
      </c>
      <c r="H88" s="455">
        <f>'DETAIL PREVISION BUDGET 2024'!K344</f>
        <v>0</v>
      </c>
      <c r="I88" s="348">
        <f>'DETAIL PREVISION BUDGET 2024'!M344</f>
        <v>0</v>
      </c>
      <c r="J88" s="455">
        <f>'DETAIL PREVISION BUDGET 2024'!N344</f>
        <v>0</v>
      </c>
      <c r="K88" s="348">
        <f>'DETAIL PREVISION BUDGET 2024'!P344</f>
        <v>0</v>
      </c>
      <c r="L88" s="455">
        <f>'DETAIL PREVISION BUDGET 2024'!Q344</f>
        <v>0</v>
      </c>
      <c r="M88" s="348">
        <f>'DETAIL PREVISION BUDGET 2024'!S344</f>
        <v>0</v>
      </c>
      <c r="N88" s="715">
        <f>'DETAIL PREVISION BUDGET 2024'!T344</f>
        <v>3500</v>
      </c>
      <c r="O88" s="348">
        <f>'DETAIL PREVISION BUDGET 2024'!V344</f>
        <v>0</v>
      </c>
      <c r="P88" s="734">
        <f>'DETAIL PREVISION BUDGET 2024'!W344</f>
        <v>0</v>
      </c>
      <c r="Q88" s="1"/>
    </row>
    <row r="89" spans="1:17" hidden="1" outlineLevel="1" x14ac:dyDescent="0.2">
      <c r="A89" s="1340" t="str">
        <f>'DETAIL PREVISION BUDGET 2024'!A350</f>
        <v xml:space="preserve">Regroupements </v>
      </c>
      <c r="B89" s="1341">
        <f>'DETAIL PREVISION BUDGET 2024'!B350</f>
        <v>0</v>
      </c>
      <c r="C89" s="1282">
        <f>'DETAIL PREVISION BUDGET 2024'!D350</f>
        <v>0</v>
      </c>
      <c r="D89" s="1276">
        <f>'DETAIL PREVISION BUDGET 2024'!E350</f>
        <v>0</v>
      </c>
      <c r="E89" s="349">
        <f>'DETAIL PREVISION BUDGET 2024'!G350</f>
        <v>0</v>
      </c>
      <c r="F89" s="455">
        <f>'DETAIL PREVISION BUDGET 2024'!H350</f>
        <v>0</v>
      </c>
      <c r="G89" s="74">
        <f>'DETAIL PREVISION BUDGET 2024'!J350</f>
        <v>0</v>
      </c>
      <c r="H89" s="455">
        <f>'DETAIL PREVISION BUDGET 2024'!K350</f>
        <v>0</v>
      </c>
      <c r="I89" s="349">
        <f>'DETAIL PREVISION BUDGET 2024'!M350</f>
        <v>0</v>
      </c>
      <c r="J89" s="455">
        <f>'DETAIL PREVISION BUDGET 2024'!N350</f>
        <v>0</v>
      </c>
      <c r="K89" s="349">
        <f>'DETAIL PREVISION BUDGET 2024'!P350</f>
        <v>0</v>
      </c>
      <c r="L89" s="455">
        <f>'DETAIL PREVISION BUDGET 2024'!Q350</f>
        <v>0</v>
      </c>
      <c r="M89" s="349">
        <f>'DETAIL PREVISION BUDGET 2024'!S350</f>
        <v>0</v>
      </c>
      <c r="N89" s="715">
        <f>'DETAIL PREVISION BUDGET 2024'!T350</f>
        <v>0</v>
      </c>
      <c r="O89" s="349">
        <f>'DETAIL PREVISION BUDGET 2024'!V350</f>
        <v>0</v>
      </c>
      <c r="P89" s="734">
        <f>'DETAIL PREVISION BUDGET 2024'!W350</f>
        <v>0</v>
      </c>
      <c r="Q89" s="1"/>
    </row>
    <row r="90" spans="1:17" collapsed="1" x14ac:dyDescent="0.2">
      <c r="A90" s="1365" t="str">
        <f>'DETAIL PREVISION BUDGET 2024'!A357</f>
        <v>8/ Sous total EVENEMENTS</v>
      </c>
      <c r="B90" s="1366">
        <f>'DETAIL PREVISION BUDGET 2024'!B357</f>
        <v>0</v>
      </c>
      <c r="C90" s="1284">
        <f>'DETAIL PREVISION BUDGET 2024'!D357</f>
        <v>73000</v>
      </c>
      <c r="D90" s="1274">
        <f>'DETAIL PREVISION BUDGET 2024'!E357</f>
        <v>0</v>
      </c>
      <c r="E90" s="105">
        <f>'DETAIL PREVISION BUDGET 2024'!G357</f>
        <v>0</v>
      </c>
      <c r="F90" s="457">
        <f>'DETAIL PREVISION BUDGET 2024'!H357</f>
        <v>41500</v>
      </c>
      <c r="G90" s="105">
        <f>'DETAIL PREVISION BUDGET 2024'!J357</f>
        <v>0</v>
      </c>
      <c r="H90" s="457">
        <f>'DETAIL PREVISION BUDGET 2024'!K357</f>
        <v>1500</v>
      </c>
      <c r="I90" s="105">
        <f>'DETAIL PREVISION BUDGET 2024'!M357</f>
        <v>0</v>
      </c>
      <c r="J90" s="457">
        <f>'DETAIL PREVISION BUDGET 2024'!N357</f>
        <v>10000</v>
      </c>
      <c r="K90" s="105">
        <f>'DETAIL PREVISION BUDGET 2024'!P357</f>
        <v>0</v>
      </c>
      <c r="L90" s="457">
        <f>'DETAIL PREVISION BUDGET 2024'!Q357</f>
        <v>1500</v>
      </c>
      <c r="M90" s="105">
        <f>'DETAIL PREVISION BUDGET 2024'!S357</f>
        <v>0</v>
      </c>
      <c r="N90" s="717">
        <f>'DETAIL PREVISION BUDGET 2024'!T357</f>
        <v>15500</v>
      </c>
      <c r="O90" s="105">
        <f>'DETAIL PREVISION BUDGET 2024'!V357</f>
        <v>0</v>
      </c>
      <c r="P90" s="736">
        <f>'DETAIL PREVISION BUDGET 2024'!W357</f>
        <v>3000</v>
      </c>
      <c r="Q90" s="1"/>
    </row>
    <row r="91" spans="1:17" x14ac:dyDescent="0.2">
      <c r="A91" s="1353" t="str">
        <f>'DETAIL PREVISION BUDGET 2024'!A358</f>
        <v>9 / ENTRETIEN REPARATION</v>
      </c>
      <c r="B91" s="1354">
        <f>'DETAIL PREVISION BUDGET 2024'!B358</f>
        <v>0</v>
      </c>
      <c r="C91" s="1285"/>
      <c r="D91" s="1275"/>
      <c r="E91" s="708"/>
      <c r="F91" s="433"/>
      <c r="G91" s="708"/>
      <c r="H91" s="433"/>
      <c r="I91" s="708"/>
      <c r="J91" s="433"/>
      <c r="K91" s="708"/>
      <c r="L91" s="433"/>
      <c r="M91" s="708"/>
      <c r="N91" s="718"/>
      <c r="O91" s="708"/>
      <c r="P91" s="737"/>
      <c r="Q91" s="3"/>
    </row>
    <row r="92" spans="1:17" hidden="1" outlineLevel="1" x14ac:dyDescent="0.2">
      <c r="A92" s="1361" t="str">
        <f>'DETAIL PREVISION BUDGET 2024'!A359</f>
        <v>Divers</v>
      </c>
      <c r="B92" s="1362">
        <f>'DETAIL PREVISION BUDGET 2024'!B359</f>
        <v>0</v>
      </c>
      <c r="C92" s="1282">
        <f>'DETAIL PREVISION BUDGET 2024'!D359</f>
        <v>0</v>
      </c>
      <c r="D92" s="1273">
        <f>'DETAIL PREVISION BUDGET 2024'!E359</f>
        <v>0</v>
      </c>
      <c r="E92" s="349">
        <f>'DETAIL PREVISION BUDGET 2024'!G359</f>
        <v>0</v>
      </c>
      <c r="F92" s="455">
        <f>'DETAIL PREVISION BUDGET 2024'!H359</f>
        <v>0</v>
      </c>
      <c r="G92" s="349">
        <f>'DETAIL PREVISION BUDGET 2024'!J359</f>
        <v>0</v>
      </c>
      <c r="H92" s="455">
        <f>'DETAIL PREVISION BUDGET 2024'!K359</f>
        <v>0</v>
      </c>
      <c r="I92" s="349">
        <f>'DETAIL PREVISION BUDGET 2024'!M359</f>
        <v>0</v>
      </c>
      <c r="J92" s="455">
        <f>'DETAIL PREVISION BUDGET 2024'!N359</f>
        <v>0</v>
      </c>
      <c r="K92" s="349">
        <f>'DETAIL PREVISION BUDGET 2024'!P359</f>
        <v>0</v>
      </c>
      <c r="L92" s="455">
        <f>'DETAIL PREVISION BUDGET 2024'!Q359</f>
        <v>0</v>
      </c>
      <c r="M92" s="349">
        <f>'DETAIL PREVISION BUDGET 2024'!S359</f>
        <v>0</v>
      </c>
      <c r="N92" s="715">
        <f>'DETAIL PREVISION BUDGET 2024'!T359</f>
        <v>0</v>
      </c>
      <c r="O92" s="349">
        <f>'DETAIL PREVISION BUDGET 2024'!V359</f>
        <v>0</v>
      </c>
      <c r="P92" s="734">
        <f>'DETAIL PREVISION BUDGET 2024'!W359</f>
        <v>0</v>
      </c>
      <c r="Q92" s="1"/>
    </row>
    <row r="93" spans="1:17" hidden="1" outlineLevel="1" x14ac:dyDescent="0.2">
      <c r="A93" s="1340" t="str">
        <f>'DETAIL PREVISION BUDGET 2024'!A363</f>
        <v>Treuil Parachutisme</v>
      </c>
      <c r="B93" s="1341">
        <f>'DETAIL PREVISION BUDGET 2024'!B363</f>
        <v>0</v>
      </c>
      <c r="C93" s="1282">
        <f>'DETAIL PREVISION BUDGET 2024'!D363</f>
        <v>1000</v>
      </c>
      <c r="D93" s="1276">
        <f>'DETAIL PREVISION BUDGET 2024'!E363</f>
        <v>0</v>
      </c>
      <c r="E93" s="349">
        <f>'DETAIL PREVISION BUDGET 2024'!G363</f>
        <v>0</v>
      </c>
      <c r="F93" s="455">
        <f>'DETAIL PREVISION BUDGET 2024'!H363</f>
        <v>0</v>
      </c>
      <c r="G93" s="349">
        <f>'DETAIL PREVISION BUDGET 2024'!J363</f>
        <v>0</v>
      </c>
      <c r="H93" s="455">
        <f>'DETAIL PREVISION BUDGET 2024'!K363</f>
        <v>0</v>
      </c>
      <c r="I93" s="349">
        <f>'DETAIL PREVISION BUDGET 2024'!M363</f>
        <v>0</v>
      </c>
      <c r="J93" s="455">
        <f>'DETAIL PREVISION BUDGET 2024'!N363</f>
        <v>1000</v>
      </c>
      <c r="K93" s="349">
        <f>'DETAIL PREVISION BUDGET 2024'!P363</f>
        <v>0</v>
      </c>
      <c r="L93" s="455">
        <f>'DETAIL PREVISION BUDGET 2024'!Q363</f>
        <v>0</v>
      </c>
      <c r="M93" s="349">
        <f>'DETAIL PREVISION BUDGET 2024'!S363</f>
        <v>0</v>
      </c>
      <c r="N93" s="715">
        <f>'DETAIL PREVISION BUDGET 2024'!T363</f>
        <v>0</v>
      </c>
      <c r="O93" s="349">
        <f>'DETAIL PREVISION BUDGET 2024'!V363</f>
        <v>0</v>
      </c>
      <c r="P93" s="734">
        <f>'DETAIL PREVISION BUDGET 2024'!W363</f>
        <v>0</v>
      </c>
      <c r="Q93" s="1"/>
    </row>
    <row r="94" spans="1:17" hidden="1" outlineLevel="1" x14ac:dyDescent="0.2">
      <c r="A94" s="1340" t="str">
        <f>'DETAIL PREVISION BUDGET 2024'!A367</f>
        <v>Aéromodélisme</v>
      </c>
      <c r="B94" s="1341">
        <f>'DETAIL PREVISION BUDGET 2024'!B367</f>
        <v>0</v>
      </c>
      <c r="C94" s="1282">
        <f>'DETAIL PREVISION BUDGET 2024'!D367</f>
        <v>0</v>
      </c>
      <c r="D94" s="1276">
        <f>'DETAIL PREVISION BUDGET 2024'!E367</f>
        <v>0</v>
      </c>
      <c r="E94" s="349">
        <f>'DETAIL PREVISION BUDGET 2024'!G367</f>
        <v>0</v>
      </c>
      <c r="F94" s="455">
        <f>'DETAIL PREVISION BUDGET 2024'!H367</f>
        <v>0</v>
      </c>
      <c r="G94" s="349">
        <f>'DETAIL PREVISION BUDGET 2024'!J367</f>
        <v>0</v>
      </c>
      <c r="H94" s="455">
        <f>'DETAIL PREVISION BUDGET 2024'!K367</f>
        <v>0</v>
      </c>
      <c r="I94" s="349">
        <f>'DETAIL PREVISION BUDGET 2024'!M367</f>
        <v>0</v>
      </c>
      <c r="J94" s="455">
        <f>'DETAIL PREVISION BUDGET 2024'!N367</f>
        <v>0</v>
      </c>
      <c r="K94" s="349">
        <f>'DETAIL PREVISION BUDGET 2024'!P367</f>
        <v>0</v>
      </c>
      <c r="L94" s="455">
        <f>'DETAIL PREVISION BUDGET 2024'!Q367</f>
        <v>0</v>
      </c>
      <c r="M94" s="349">
        <f>'DETAIL PREVISION BUDGET 2024'!S367</f>
        <v>0</v>
      </c>
      <c r="N94" s="715">
        <f>'DETAIL PREVISION BUDGET 2024'!T367</f>
        <v>0</v>
      </c>
      <c r="O94" s="349">
        <f>'DETAIL PREVISION BUDGET 2024'!V367</f>
        <v>0</v>
      </c>
      <c r="P94" s="734">
        <f>'DETAIL PREVISION BUDGET 2024'!W367</f>
        <v>0</v>
      </c>
      <c r="Q94" s="1"/>
    </row>
    <row r="95" spans="1:17" hidden="1" outlineLevel="1" x14ac:dyDescent="0.2">
      <c r="A95" s="1340" t="str">
        <f>'DETAIL PREVISION BUDGET 2024'!A371</f>
        <v>Avion</v>
      </c>
      <c r="B95" s="1341">
        <f>'DETAIL PREVISION BUDGET 2024'!B371</f>
        <v>0</v>
      </c>
      <c r="C95" s="1282">
        <f>'DETAIL PREVISION BUDGET 2024'!D371</f>
        <v>15000</v>
      </c>
      <c r="D95" s="1276">
        <f>'DETAIL PREVISION BUDGET 2024'!E371</f>
        <v>0</v>
      </c>
      <c r="E95" s="349">
        <f>'DETAIL PREVISION BUDGET 2024'!G371</f>
        <v>0</v>
      </c>
      <c r="F95" s="455">
        <f>'DETAIL PREVISION BUDGET 2024'!H371</f>
        <v>0</v>
      </c>
      <c r="G95" s="349">
        <f>'DETAIL PREVISION BUDGET 2024'!J371</f>
        <v>0</v>
      </c>
      <c r="H95" s="455">
        <f>'DETAIL PREVISION BUDGET 2024'!K371</f>
        <v>0</v>
      </c>
      <c r="I95" s="349">
        <f>'DETAIL PREVISION BUDGET 2024'!M371</f>
        <v>0</v>
      </c>
      <c r="J95" s="455">
        <f>'DETAIL PREVISION BUDGET 2024'!N371</f>
        <v>0</v>
      </c>
      <c r="K95" s="349">
        <f>'DETAIL PREVISION BUDGET 2024'!P371</f>
        <v>0</v>
      </c>
      <c r="L95" s="455">
        <f>'DETAIL PREVISION BUDGET 2024'!Q371</f>
        <v>0</v>
      </c>
      <c r="M95" s="349">
        <f>'DETAIL PREVISION BUDGET 2024'!S371</f>
        <v>0</v>
      </c>
      <c r="N95" s="715">
        <f>'DETAIL PREVISION BUDGET 2024'!T371</f>
        <v>15000</v>
      </c>
      <c r="O95" s="349">
        <f>'DETAIL PREVISION BUDGET 2024'!V371</f>
        <v>0</v>
      </c>
      <c r="P95" s="734">
        <f>'DETAIL PREVISION BUDGET 2024'!W371</f>
        <v>0</v>
      </c>
      <c r="Q95" s="1"/>
    </row>
    <row r="96" spans="1:17" hidden="1" outlineLevel="1" x14ac:dyDescent="0.2">
      <c r="A96" s="1340" t="str">
        <f>'DETAIL PREVISION BUDGET 2024'!A375</f>
        <v>ULM</v>
      </c>
      <c r="B96" s="1341">
        <f>'DETAIL PREVISION BUDGET 2024'!B375</f>
        <v>0</v>
      </c>
      <c r="C96" s="1282">
        <f>'DETAIL PREVISION BUDGET 2024'!D375</f>
        <v>5000</v>
      </c>
      <c r="D96" s="1276">
        <f>'DETAIL PREVISION BUDGET 2024'!E375</f>
        <v>0</v>
      </c>
      <c r="E96" s="349">
        <f>'DETAIL PREVISION BUDGET 2024'!G375</f>
        <v>0</v>
      </c>
      <c r="F96" s="455">
        <f>'DETAIL PREVISION BUDGET 2024'!H375</f>
        <v>0</v>
      </c>
      <c r="G96" s="349">
        <f>'DETAIL PREVISION BUDGET 2024'!J375</f>
        <v>0</v>
      </c>
      <c r="H96" s="455">
        <f>'DETAIL PREVISION BUDGET 2024'!K375</f>
        <v>0</v>
      </c>
      <c r="I96" s="349">
        <f>'DETAIL PREVISION BUDGET 2024'!M375</f>
        <v>0</v>
      </c>
      <c r="J96" s="455">
        <f>'DETAIL PREVISION BUDGET 2024'!N375</f>
        <v>0</v>
      </c>
      <c r="K96" s="349">
        <f>'DETAIL PREVISION BUDGET 2024'!P375</f>
        <v>0</v>
      </c>
      <c r="L96" s="455">
        <f>'DETAIL PREVISION BUDGET 2024'!Q375</f>
        <v>0</v>
      </c>
      <c r="M96" s="349">
        <f>'DETAIL PREVISION BUDGET 2024'!S375</f>
        <v>0</v>
      </c>
      <c r="N96" s="715">
        <f>'DETAIL PREVISION BUDGET 2024'!T375</f>
        <v>5000</v>
      </c>
      <c r="O96" s="349">
        <f>'DETAIL PREVISION BUDGET 2024'!V375</f>
        <v>0</v>
      </c>
      <c r="P96" s="734">
        <f>'DETAIL PREVISION BUDGET 2024'!W375</f>
        <v>0</v>
      </c>
      <c r="Q96" s="1"/>
    </row>
    <row r="97" spans="1:17" hidden="1" outlineLevel="1" x14ac:dyDescent="0.2">
      <c r="A97" s="1340" t="str">
        <f>'DETAIL PREVISION BUDGET 2024'!A379</f>
        <v>Parachutisme</v>
      </c>
      <c r="B97" s="1341">
        <f>'DETAIL PREVISION BUDGET 2024'!B379</f>
        <v>0</v>
      </c>
      <c r="C97" s="1282">
        <f>'DETAIL PREVISION BUDGET 2024'!D379</f>
        <v>6500</v>
      </c>
      <c r="D97" s="1276">
        <f>'DETAIL PREVISION BUDGET 2024'!E379</f>
        <v>0</v>
      </c>
      <c r="E97" s="349">
        <f>'DETAIL PREVISION BUDGET 2024'!G379</f>
        <v>0</v>
      </c>
      <c r="F97" s="455">
        <f>'DETAIL PREVISION BUDGET 2024'!H379</f>
        <v>0</v>
      </c>
      <c r="G97" s="349">
        <f>'DETAIL PREVISION BUDGET 2024'!J379</f>
        <v>0</v>
      </c>
      <c r="H97" s="455">
        <f>'DETAIL PREVISION BUDGET 2024'!K379</f>
        <v>0</v>
      </c>
      <c r="I97" s="349">
        <f>'DETAIL PREVISION BUDGET 2024'!M379</f>
        <v>0</v>
      </c>
      <c r="J97" s="455">
        <f>'DETAIL PREVISION BUDGET 2024'!N379</f>
        <v>6500</v>
      </c>
      <c r="K97" s="349">
        <f>'DETAIL PREVISION BUDGET 2024'!P379</f>
        <v>0</v>
      </c>
      <c r="L97" s="455">
        <f>'DETAIL PREVISION BUDGET 2024'!Q379</f>
        <v>0</v>
      </c>
      <c r="M97" s="349">
        <f>'DETAIL PREVISION BUDGET 2024'!S379</f>
        <v>0</v>
      </c>
      <c r="N97" s="715">
        <f>'DETAIL PREVISION BUDGET 2024'!T379</f>
        <v>0</v>
      </c>
      <c r="O97" s="349">
        <f>'DETAIL PREVISION BUDGET 2024'!V379</f>
        <v>0</v>
      </c>
      <c r="P97" s="734">
        <f>'DETAIL PREVISION BUDGET 2024'!W379</f>
        <v>0</v>
      </c>
      <c r="Q97" s="1"/>
    </row>
    <row r="98" spans="1:17" hidden="1" outlineLevel="1" x14ac:dyDescent="0.2">
      <c r="A98" s="1340" t="str">
        <f>'DETAIL PREVISION BUDGET 2024'!A384</f>
        <v>Parapente</v>
      </c>
      <c r="B98" s="1341">
        <f>'DETAIL PREVISION BUDGET 2024'!B384</f>
        <v>0</v>
      </c>
      <c r="C98" s="1282">
        <f>'DETAIL PREVISION BUDGET 2024'!D384</f>
        <v>2400</v>
      </c>
      <c r="D98" s="1276">
        <f>'DETAIL PREVISION BUDGET 2024'!E384</f>
        <v>0</v>
      </c>
      <c r="E98" s="349">
        <f>'DETAIL PREVISION BUDGET 2024'!G384</f>
        <v>0</v>
      </c>
      <c r="F98" s="455">
        <f>'DETAIL PREVISION BUDGET 2024'!H384</f>
        <v>0</v>
      </c>
      <c r="G98" s="349">
        <f>'DETAIL PREVISION BUDGET 2024'!J384</f>
        <v>0</v>
      </c>
      <c r="H98" s="455">
        <f>'DETAIL PREVISION BUDGET 2024'!K384</f>
        <v>0</v>
      </c>
      <c r="I98" s="349">
        <f>'DETAIL PREVISION BUDGET 2024'!M384</f>
        <v>0</v>
      </c>
      <c r="J98" s="455">
        <f>'DETAIL PREVISION BUDGET 2024'!N384</f>
        <v>0</v>
      </c>
      <c r="K98" s="349">
        <f>'DETAIL PREVISION BUDGET 2024'!P384</f>
        <v>0</v>
      </c>
      <c r="L98" s="455">
        <f>'DETAIL PREVISION BUDGET 2024'!Q384</f>
        <v>1200</v>
      </c>
      <c r="M98" s="349">
        <f>'DETAIL PREVISION BUDGET 2024'!S384</f>
        <v>0</v>
      </c>
      <c r="N98" s="715">
        <f>'DETAIL PREVISION BUDGET 2024'!T384</f>
        <v>0</v>
      </c>
      <c r="O98" s="349">
        <f>'DETAIL PREVISION BUDGET 2024'!V384</f>
        <v>0</v>
      </c>
      <c r="P98" s="734">
        <f>'DETAIL PREVISION BUDGET 2024'!W384</f>
        <v>0</v>
      </c>
      <c r="Q98" s="1"/>
    </row>
    <row r="99" spans="1:17" hidden="1" outlineLevel="1" x14ac:dyDescent="0.2">
      <c r="A99" s="1340" t="str">
        <f>'DETAIL PREVISION BUDGET 2024'!A389</f>
        <v>Vol A Voile</v>
      </c>
      <c r="B99" s="1341">
        <f>'DETAIL PREVISION BUDGET 2024'!B389</f>
        <v>0</v>
      </c>
      <c r="C99" s="1282">
        <f>'DETAIL PREVISION BUDGET 2024'!D389</f>
        <v>10000</v>
      </c>
      <c r="D99" s="1276">
        <f>'DETAIL PREVISION BUDGET 2024'!E389</f>
        <v>0</v>
      </c>
      <c r="E99" s="349">
        <f>'DETAIL PREVISION BUDGET 2024'!G389</f>
        <v>0</v>
      </c>
      <c r="F99" s="455">
        <f>'DETAIL PREVISION BUDGET 2024'!H389</f>
        <v>0</v>
      </c>
      <c r="G99" s="349">
        <f>'DETAIL PREVISION BUDGET 2024'!J389</f>
        <v>0</v>
      </c>
      <c r="H99" s="455">
        <f>'DETAIL PREVISION BUDGET 2024'!K389</f>
        <v>0</v>
      </c>
      <c r="I99" s="349">
        <f>'DETAIL PREVISION BUDGET 2024'!M389</f>
        <v>0</v>
      </c>
      <c r="J99" s="455">
        <f>'DETAIL PREVISION BUDGET 2024'!N389</f>
        <v>0</v>
      </c>
      <c r="K99" s="349">
        <f>'DETAIL PREVISION BUDGET 2024'!P389</f>
        <v>0</v>
      </c>
      <c r="L99" s="455">
        <f>'DETAIL PREVISION BUDGET 2024'!Q389</f>
        <v>0</v>
      </c>
      <c r="M99" s="349">
        <f>'DETAIL PREVISION BUDGET 2024'!S389</f>
        <v>0</v>
      </c>
      <c r="N99" s="715">
        <f>'DETAIL PREVISION BUDGET 2024'!T389</f>
        <v>0</v>
      </c>
      <c r="O99" s="349">
        <f>'DETAIL PREVISION BUDGET 2024'!V389</f>
        <v>0</v>
      </c>
      <c r="P99" s="734">
        <f>'DETAIL PREVISION BUDGET 2024'!W389</f>
        <v>10000</v>
      </c>
      <c r="Q99" s="1"/>
    </row>
    <row r="100" spans="1:17" collapsed="1" x14ac:dyDescent="0.2">
      <c r="A100" s="1363" t="str">
        <f>'DETAIL PREVISION BUDGET 2024'!A393</f>
        <v>9/ Sous total ENTRETIEN REPARATIONS</v>
      </c>
      <c r="B100" s="1364">
        <f>'DETAIL PREVISION BUDGET 2024'!B393</f>
        <v>0</v>
      </c>
      <c r="C100" s="1284">
        <f>'DETAIL PREVISION BUDGET 2024'!D393</f>
        <v>39900</v>
      </c>
      <c r="D100" s="1274">
        <f>'DETAIL PREVISION BUDGET 2024'!E393</f>
        <v>0</v>
      </c>
      <c r="E100" s="105">
        <f>'DETAIL PREVISION BUDGET 2024'!G393</f>
        <v>0</v>
      </c>
      <c r="F100" s="457">
        <f>'DETAIL PREVISION BUDGET 2024'!H393</f>
        <v>0</v>
      </c>
      <c r="G100" s="105">
        <f>'DETAIL PREVISION BUDGET 2024'!J393</f>
        <v>0</v>
      </c>
      <c r="H100" s="457">
        <f>'DETAIL PREVISION BUDGET 2024'!K393</f>
        <v>0</v>
      </c>
      <c r="I100" s="105">
        <f>'DETAIL PREVISION BUDGET 2024'!M393</f>
        <v>0</v>
      </c>
      <c r="J100" s="457">
        <f>'DETAIL PREVISION BUDGET 2024'!N393</f>
        <v>7500</v>
      </c>
      <c r="K100" s="105">
        <f>'DETAIL PREVISION BUDGET 2024'!P393</f>
        <v>0</v>
      </c>
      <c r="L100" s="457">
        <f>'DETAIL PREVISION BUDGET 2024'!Q393</f>
        <v>1200</v>
      </c>
      <c r="M100" s="105">
        <f>'DETAIL PREVISION BUDGET 2024'!S393</f>
        <v>0</v>
      </c>
      <c r="N100" s="717">
        <f>'DETAIL PREVISION BUDGET 2024'!T393</f>
        <v>20000</v>
      </c>
      <c r="O100" s="105">
        <f>'DETAIL PREVISION BUDGET 2024'!V393</f>
        <v>0</v>
      </c>
      <c r="P100" s="736">
        <f>'DETAIL PREVISION BUDGET 2024'!W393</f>
        <v>10000</v>
      </c>
      <c r="Q100" s="1"/>
    </row>
    <row r="101" spans="1:17" x14ac:dyDescent="0.2">
      <c r="A101" s="1353" t="str">
        <f>'DETAIL PREVISION BUDGET 2024'!A394</f>
        <v>10 / PARTENARIAT CCAS</v>
      </c>
      <c r="B101" s="1354">
        <f>'DETAIL PREVISION BUDGET 2024'!B394</f>
        <v>0</v>
      </c>
      <c r="C101" s="1285"/>
      <c r="D101" s="1275"/>
      <c r="E101" s="708"/>
      <c r="F101" s="433"/>
      <c r="G101" s="708"/>
      <c r="H101" s="433"/>
      <c r="I101" s="708"/>
      <c r="J101" s="433"/>
      <c r="K101" s="708"/>
      <c r="L101" s="433"/>
      <c r="M101" s="708"/>
      <c r="N101" s="718"/>
      <c r="O101" s="708"/>
      <c r="P101" s="737"/>
      <c r="Q101" s="1"/>
    </row>
    <row r="102" spans="1:17" hidden="1" outlineLevel="1" x14ac:dyDescent="0.2">
      <c r="A102" s="1361" t="str">
        <f>'DETAIL PREVISION BUDGET 2024'!A395</f>
        <v>Séjours Passion - Multiactivité CCAS</v>
      </c>
      <c r="B102" s="1362">
        <f>'DETAIL PREVISION BUDGET 2024'!B395</f>
        <v>0</v>
      </c>
      <c r="C102" s="1282">
        <f>'DETAIL PREVISION BUDGET 2024'!D395</f>
        <v>0</v>
      </c>
      <c r="D102" s="1273">
        <f>'DETAIL PREVISION BUDGET 2024'!E395</f>
        <v>0</v>
      </c>
      <c r="E102" s="349">
        <f>'DETAIL PREVISION BUDGET 2024'!G395</f>
        <v>0</v>
      </c>
      <c r="F102" s="455">
        <f>'DETAIL PREVISION BUDGET 2024'!H395</f>
        <v>0</v>
      </c>
      <c r="G102" s="349">
        <f>'DETAIL PREVISION BUDGET 2024'!J395</f>
        <v>0</v>
      </c>
      <c r="H102" s="455">
        <f>'DETAIL PREVISION BUDGET 2024'!K395</f>
        <v>0</v>
      </c>
      <c r="I102" s="349">
        <f>'DETAIL PREVISION BUDGET 2024'!M395</f>
        <v>0</v>
      </c>
      <c r="J102" s="455">
        <f>'DETAIL PREVISION BUDGET 2024'!N395</f>
        <v>0</v>
      </c>
      <c r="K102" s="349">
        <f>'DETAIL PREVISION BUDGET 2024'!P395</f>
        <v>0</v>
      </c>
      <c r="L102" s="455">
        <f>'DETAIL PREVISION BUDGET 2024'!Q395</f>
        <v>0</v>
      </c>
      <c r="M102" s="349">
        <f>'DETAIL PREVISION BUDGET 2024'!S395</f>
        <v>0</v>
      </c>
      <c r="N102" s="715">
        <f>'DETAIL PREVISION BUDGET 2024'!T395</f>
        <v>0</v>
      </c>
      <c r="O102" s="349">
        <f>'DETAIL PREVISION BUDGET 2024'!V395</f>
        <v>0</v>
      </c>
      <c r="P102" s="734">
        <f>'DETAIL PREVISION BUDGET 2024'!W395</f>
        <v>0</v>
      </c>
      <c r="Q102" s="1"/>
    </row>
    <row r="103" spans="1:17" hidden="1" outlineLevel="1" x14ac:dyDescent="0.2">
      <c r="A103" s="1340" t="str">
        <f>'DETAIL PREVISION BUDGET 2024'!A399</f>
        <v>Stages pour les Institutions CCAS</v>
      </c>
      <c r="B103" s="1341">
        <f>'DETAIL PREVISION BUDGET 2024'!B399</f>
        <v>0</v>
      </c>
      <c r="C103" s="1282">
        <f>'DETAIL PREVISION BUDGET 2024'!D399</f>
        <v>0</v>
      </c>
      <c r="D103" s="1276">
        <f>'DETAIL PREVISION BUDGET 2024'!E399</f>
        <v>0</v>
      </c>
      <c r="E103" s="349">
        <f>'DETAIL PREVISION BUDGET 2024'!G399</f>
        <v>0</v>
      </c>
      <c r="F103" s="455">
        <f>'DETAIL PREVISION BUDGET 2024'!H399</f>
        <v>0</v>
      </c>
      <c r="G103" s="349">
        <f>'DETAIL PREVISION BUDGET 2024'!J399</f>
        <v>0</v>
      </c>
      <c r="H103" s="455">
        <f>'DETAIL PREVISION BUDGET 2024'!K399</f>
        <v>0</v>
      </c>
      <c r="I103" s="349">
        <f>'DETAIL PREVISION BUDGET 2024'!M399</f>
        <v>0</v>
      </c>
      <c r="J103" s="455">
        <f>'DETAIL PREVISION BUDGET 2024'!N399</f>
        <v>0</v>
      </c>
      <c r="K103" s="349">
        <f>'DETAIL PREVISION BUDGET 2024'!P399</f>
        <v>0</v>
      </c>
      <c r="L103" s="455">
        <f>'DETAIL PREVISION BUDGET 2024'!Q399</f>
        <v>0</v>
      </c>
      <c r="M103" s="349">
        <f>'DETAIL PREVISION BUDGET 2024'!S399</f>
        <v>0</v>
      </c>
      <c r="N103" s="715">
        <f>'DETAIL PREVISION BUDGET 2024'!T399</f>
        <v>0</v>
      </c>
      <c r="O103" s="349">
        <f>'DETAIL PREVISION BUDGET 2024'!V399</f>
        <v>0</v>
      </c>
      <c r="P103" s="734">
        <f>'DETAIL PREVISION BUDGET 2024'!W399</f>
        <v>0</v>
      </c>
      <c r="Q103" s="1"/>
    </row>
    <row r="104" spans="1:17" hidden="1" outlineLevel="1" x14ac:dyDescent="0.2">
      <c r="A104" s="1340" t="str">
        <f>'DETAIL PREVISION BUDGET 2024'!A403</f>
        <v>Actions et Convoyages CCAS Corse</v>
      </c>
      <c r="B104" s="1341">
        <f>'DETAIL PREVISION BUDGET 2024'!B403</f>
        <v>0</v>
      </c>
      <c r="C104" s="1282">
        <f>'DETAIL PREVISION BUDGET 2024'!D403</f>
        <v>24000</v>
      </c>
      <c r="D104" s="1276">
        <f>'DETAIL PREVISION BUDGET 2024'!E403</f>
        <v>0</v>
      </c>
      <c r="E104" s="349">
        <f>'DETAIL PREVISION BUDGET 2024'!G403</f>
        <v>0</v>
      </c>
      <c r="F104" s="455">
        <f>'DETAIL PREVISION BUDGET 2024'!H403</f>
        <v>0</v>
      </c>
      <c r="G104" s="349">
        <f>'DETAIL PREVISION BUDGET 2024'!J403</f>
        <v>0</v>
      </c>
      <c r="H104" s="455">
        <f>'DETAIL PREVISION BUDGET 2024'!K403</f>
        <v>0</v>
      </c>
      <c r="I104" s="349">
        <f>'DETAIL PREVISION BUDGET 2024'!M403</f>
        <v>0</v>
      </c>
      <c r="J104" s="455">
        <f>'DETAIL PREVISION BUDGET 2024'!N403</f>
        <v>0</v>
      </c>
      <c r="K104" s="349">
        <f>'DETAIL PREVISION BUDGET 2024'!P403</f>
        <v>0</v>
      </c>
      <c r="L104" s="455">
        <f>'DETAIL PREVISION BUDGET 2024'!Q403</f>
        <v>0</v>
      </c>
      <c r="M104" s="349">
        <f>'DETAIL PREVISION BUDGET 2024'!S403</f>
        <v>0</v>
      </c>
      <c r="N104" s="715">
        <f>'DETAIL PREVISION BUDGET 2024'!T403</f>
        <v>24000</v>
      </c>
      <c r="O104" s="349">
        <f>'DETAIL PREVISION BUDGET 2024'!V403</f>
        <v>0</v>
      </c>
      <c r="P104" s="734">
        <f>'DETAIL PREVISION BUDGET 2024'!W403</f>
        <v>0</v>
      </c>
      <c r="Q104" s="1"/>
    </row>
    <row r="105" spans="1:17" hidden="1" outlineLevel="1" x14ac:dyDescent="0.2">
      <c r="A105" s="1340" t="str">
        <f>'DETAIL PREVISION BUDGET 2024'!A408</f>
        <v>Actions vers CCAS ou CMCAS - Convoyages</v>
      </c>
      <c r="B105" s="1341">
        <f>'DETAIL PREVISION BUDGET 2024'!B408</f>
        <v>0</v>
      </c>
      <c r="C105" s="1282">
        <f>'DETAIL PREVISION BUDGET 2024'!D408</f>
        <v>4000</v>
      </c>
      <c r="D105" s="1276">
        <f>'DETAIL PREVISION BUDGET 2024'!E408</f>
        <v>0</v>
      </c>
      <c r="E105" s="349">
        <f>'DETAIL PREVISION BUDGET 2024'!G408</f>
        <v>0</v>
      </c>
      <c r="F105" s="455">
        <f>'DETAIL PREVISION BUDGET 2024'!H408</f>
        <v>0</v>
      </c>
      <c r="G105" s="349">
        <f>'DETAIL PREVISION BUDGET 2024'!J408</f>
        <v>0</v>
      </c>
      <c r="H105" s="455">
        <f>'DETAIL PREVISION BUDGET 2024'!K408</f>
        <v>0</v>
      </c>
      <c r="I105" s="349">
        <f>'DETAIL PREVISION BUDGET 2024'!M408</f>
        <v>0</v>
      </c>
      <c r="J105" s="455">
        <f>'DETAIL PREVISION BUDGET 2024'!N408</f>
        <v>0</v>
      </c>
      <c r="K105" s="349">
        <f>'DETAIL PREVISION BUDGET 2024'!P408</f>
        <v>0</v>
      </c>
      <c r="L105" s="455">
        <f>'DETAIL PREVISION BUDGET 2024'!Q408</f>
        <v>0</v>
      </c>
      <c r="M105" s="349">
        <f>'DETAIL PREVISION BUDGET 2024'!S408</f>
        <v>0</v>
      </c>
      <c r="N105" s="715">
        <f>'DETAIL PREVISION BUDGET 2024'!T408</f>
        <v>2000</v>
      </c>
      <c r="O105" s="349">
        <f>'DETAIL PREVISION BUDGET 2024'!V408</f>
        <v>0</v>
      </c>
      <c r="P105" s="734">
        <f>'DETAIL PREVISION BUDGET 2024'!W408</f>
        <v>2000</v>
      </c>
      <c r="Q105" s="1"/>
    </row>
    <row r="106" spans="1:17" hidden="1" outlineLevel="1" x14ac:dyDescent="0.2">
      <c r="A106" s="1342" t="str">
        <f>'DETAIL PREVISION BUDGET 2024'!A415</f>
        <v>Actions avec CMCAS (Stages décentralisés)</v>
      </c>
      <c r="B106" s="1343">
        <f>'DETAIL PREVISION BUDGET 2024'!B415</f>
        <v>0</v>
      </c>
      <c r="C106" s="1283">
        <f>'DETAIL PREVISION BUDGET 2024'!D415</f>
        <v>9400</v>
      </c>
      <c r="D106" s="1276">
        <f>'DETAIL PREVISION BUDGET 2024'!E415</f>
        <v>0</v>
      </c>
      <c r="E106" s="348">
        <f>'DETAIL PREVISION BUDGET 2024'!G415</f>
        <v>0</v>
      </c>
      <c r="F106" s="456">
        <f>'DETAIL PREVISION BUDGET 2024'!H415</f>
        <v>0</v>
      </c>
      <c r="G106" s="348">
        <f>'DETAIL PREVISION BUDGET 2024'!J415</f>
        <v>0</v>
      </c>
      <c r="H106" s="456">
        <f>'DETAIL PREVISION BUDGET 2024'!K415</f>
        <v>1000</v>
      </c>
      <c r="I106" s="348">
        <f>'DETAIL PREVISION BUDGET 2024'!M415</f>
        <v>0</v>
      </c>
      <c r="J106" s="456">
        <f>'DETAIL PREVISION BUDGET 2024'!N415</f>
        <v>5000</v>
      </c>
      <c r="K106" s="348">
        <f>'DETAIL PREVISION BUDGET 2024'!P415</f>
        <v>0</v>
      </c>
      <c r="L106" s="456">
        <f>'DETAIL PREVISION BUDGET 2024'!Q415</f>
        <v>2000</v>
      </c>
      <c r="M106" s="348">
        <f>'DETAIL PREVISION BUDGET 2024'!S415</f>
        <v>0</v>
      </c>
      <c r="N106" s="716">
        <f>'DETAIL PREVISION BUDGET 2024'!T415</f>
        <v>3000</v>
      </c>
      <c r="O106" s="348">
        <f>'DETAIL PREVISION BUDGET 2024'!V415</f>
        <v>0</v>
      </c>
      <c r="P106" s="735">
        <f>'DETAIL PREVISION BUDGET 2024'!W415</f>
        <v>0</v>
      </c>
      <c r="Q106" s="1"/>
    </row>
    <row r="107" spans="1:17" ht="17" collapsed="1" thickBot="1" x14ac:dyDescent="0.25">
      <c r="A107" s="1344" t="str">
        <f>'DETAIL PREVISION BUDGET 2024'!A431</f>
        <v>10/ Sous total PARTENARIAT CCAS</v>
      </c>
      <c r="B107" s="1345">
        <f>'DETAIL PREVISION BUDGET 2024'!B431</f>
        <v>0</v>
      </c>
      <c r="C107" s="1287">
        <f>'DETAIL PREVISION BUDGET 2024'!D431</f>
        <v>37400</v>
      </c>
      <c r="D107" s="1278">
        <f>'DETAIL PREVISION BUDGET 2024'!E431</f>
        <v>0</v>
      </c>
      <c r="E107" s="37">
        <f>'DETAIL PREVISION BUDGET 2024'!G431</f>
        <v>0</v>
      </c>
      <c r="F107" s="458">
        <f>'DETAIL PREVISION BUDGET 2024'!H431</f>
        <v>0</v>
      </c>
      <c r="G107" s="37">
        <f>'DETAIL PREVISION BUDGET 2024'!J431</f>
        <v>0</v>
      </c>
      <c r="H107" s="458">
        <f>'DETAIL PREVISION BUDGET 2024'!K431</f>
        <v>1000</v>
      </c>
      <c r="I107" s="37">
        <f>'DETAIL PREVISION BUDGET 2024'!M431</f>
        <v>0</v>
      </c>
      <c r="J107" s="458">
        <f>'DETAIL PREVISION BUDGET 2024'!N431</f>
        <v>5000</v>
      </c>
      <c r="K107" s="37">
        <f>'DETAIL PREVISION BUDGET 2024'!P431</f>
        <v>0</v>
      </c>
      <c r="L107" s="458">
        <f>'DETAIL PREVISION BUDGET 2024'!Q431</f>
        <v>2000</v>
      </c>
      <c r="M107" s="37">
        <f>'DETAIL PREVISION BUDGET 2024'!S431</f>
        <v>0</v>
      </c>
      <c r="N107" s="720">
        <f>'DETAIL PREVISION BUDGET 2024'!T431</f>
        <v>29000</v>
      </c>
      <c r="O107" s="37">
        <f>'DETAIL PREVISION BUDGET 2024'!V431</f>
        <v>0</v>
      </c>
      <c r="P107" s="739">
        <f>'DETAIL PREVISION BUDGET 2024'!W431</f>
        <v>2000</v>
      </c>
      <c r="Q107" s="1"/>
    </row>
    <row r="108" spans="1:17" ht="17" thickBot="1" x14ac:dyDescent="0.25">
      <c r="A108" s="3"/>
      <c r="B108" s="3"/>
      <c r="C108" s="1306"/>
      <c r="D108" s="1306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16"/>
      <c r="Q108" s="1"/>
    </row>
    <row r="109" spans="1:17" ht="19" thickBot="1" x14ac:dyDescent="0.25">
      <c r="A109" s="29"/>
      <c r="B109" s="30" t="str">
        <f>'DETAIL PREVISION BUDGET 2024'!B433</f>
        <v>TOTAL DEPENSES (a)</v>
      </c>
      <c r="C109" s="1288">
        <f>'DETAIL PREVISION BUDGET 2024'!D433</f>
        <v>617350</v>
      </c>
      <c r="D109" s="1279">
        <f>'DETAIL PREVISION BUDGET 2024'!E433</f>
        <v>0</v>
      </c>
      <c r="E109" s="39">
        <f>'DETAIL PREVISION BUDGET 2024'!G433</f>
        <v>0</v>
      </c>
      <c r="F109" s="460">
        <f>'DETAIL PREVISION BUDGET 2024'!H433</f>
        <v>138200</v>
      </c>
      <c r="G109" s="39">
        <f>'DETAIL PREVISION BUDGET 2024'!J433</f>
        <v>0</v>
      </c>
      <c r="H109" s="460">
        <f>'DETAIL PREVISION BUDGET 2024'!K433</f>
        <v>35600</v>
      </c>
      <c r="I109" s="39">
        <f>'DETAIL PREVISION BUDGET 2024'!M433</f>
        <v>0</v>
      </c>
      <c r="J109" s="460">
        <f>'DETAIL PREVISION BUDGET 2024'!N433</f>
        <v>123100</v>
      </c>
      <c r="K109" s="39">
        <f>'DETAIL PREVISION BUDGET 2024'!P433</f>
        <v>0</v>
      </c>
      <c r="L109" s="460">
        <f>'DETAIL PREVISION BUDGET 2024'!Q433</f>
        <v>58200</v>
      </c>
      <c r="M109" s="39">
        <f>'DETAIL PREVISION BUDGET 2024'!S433</f>
        <v>0</v>
      </c>
      <c r="N109" s="722">
        <f>'DETAIL PREVISION BUDGET 2024'!T433</f>
        <v>214250</v>
      </c>
      <c r="O109" s="741">
        <f>'DETAIL PREVISION BUDGET 2024'!V433</f>
        <v>0</v>
      </c>
      <c r="P109" s="742">
        <f>'DETAIL PREVISION BUDGET 2024'!W433</f>
        <v>70150</v>
      </c>
      <c r="Q109" s="1"/>
    </row>
    <row r="110" spans="1:17" ht="27" thickTop="1" thickBot="1" x14ac:dyDescent="0.25">
      <c r="A110" s="126"/>
      <c r="B110" s="127"/>
      <c r="C110" s="26"/>
      <c r="D110" s="173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743"/>
      <c r="P110" s="1311"/>
      <c r="Q110" s="332"/>
    </row>
    <row r="111" spans="1:17" ht="30" thickTop="1" thickBot="1" x14ac:dyDescent="0.25">
      <c r="A111" s="1346" t="str">
        <f>'DETAIL PREVISION BUDGET 2024'!A435</f>
        <v>RECETTES par natures</v>
      </c>
      <c r="B111" s="1346">
        <f>'DETAIL PREVISION BUDGET 2024'!B435</f>
        <v>0</v>
      </c>
      <c r="C111" s="1299" t="s">
        <v>749</v>
      </c>
      <c r="D111" s="1292" t="s">
        <v>750</v>
      </c>
      <c r="F111" s="1307" t="s">
        <v>740</v>
      </c>
      <c r="G111" s="1308"/>
      <c r="H111" s="1309" t="s">
        <v>741</v>
      </c>
      <c r="I111" s="1308"/>
      <c r="J111" s="1309" t="s">
        <v>742</v>
      </c>
      <c r="K111" s="1308"/>
      <c r="L111" s="1309" t="s">
        <v>743</v>
      </c>
      <c r="M111" s="1308"/>
      <c r="N111" s="1309" t="s">
        <v>744</v>
      </c>
      <c r="O111" s="1308"/>
      <c r="P111" s="1310" t="s">
        <v>752</v>
      </c>
      <c r="Q111" s="1"/>
    </row>
    <row r="112" spans="1:17" x14ac:dyDescent="0.2">
      <c r="A112" s="1348" t="str">
        <f>'DETAIL PREVISION BUDGET 2024'!A436</f>
        <v xml:space="preserve"> 1 / Recettes GESTION</v>
      </c>
      <c r="B112" s="1395">
        <f>'DETAIL PREVISION BUDGET 2024'!B436</f>
        <v>0</v>
      </c>
      <c r="C112" s="1300"/>
      <c r="D112" s="1293"/>
      <c r="E112" s="440"/>
      <c r="F112" s="131"/>
      <c r="G112" s="440"/>
      <c r="H112" s="131"/>
      <c r="I112" s="440"/>
      <c r="J112" s="131"/>
      <c r="K112" s="440"/>
      <c r="L112" s="131"/>
      <c r="M112" s="440"/>
      <c r="N112" s="724"/>
      <c r="O112" s="440"/>
      <c r="P112" s="746"/>
      <c r="Q112" s="1"/>
    </row>
    <row r="113" spans="1:17" hidden="1" outlineLevel="1" x14ac:dyDescent="0.2">
      <c r="A113" s="1334" t="str">
        <f>'DETAIL PREVISION BUDGET 2024'!A437</f>
        <v>Cotisations des membres</v>
      </c>
      <c r="B113" s="1396">
        <f>'DETAIL PREVISION BUDGET 2024'!B437</f>
        <v>0</v>
      </c>
      <c r="C113" s="1301">
        <f>'DETAIL PREVISION BUDGET 2024'!D437</f>
        <v>14000</v>
      </c>
      <c r="D113" s="1294">
        <f>'DETAIL PREVISION BUDGET 2024'!E437</f>
        <v>0</v>
      </c>
      <c r="E113" s="441">
        <f>'DETAIL PREVISION BUDGET 2024'!G437</f>
        <v>0</v>
      </c>
      <c r="F113" s="431">
        <f>'DETAIL PREVISION BUDGET 2024'!H437</f>
        <v>14000</v>
      </c>
      <c r="G113" s="441">
        <f>'DETAIL PREVISION BUDGET 2024'!J437</f>
        <v>0</v>
      </c>
      <c r="H113" s="431">
        <f>'DETAIL PREVISION BUDGET 2024'!K437</f>
        <v>0</v>
      </c>
      <c r="I113" s="441">
        <f>'DETAIL PREVISION BUDGET 2024'!M437</f>
        <v>0</v>
      </c>
      <c r="J113" s="431">
        <f>'DETAIL PREVISION BUDGET 2024'!N437</f>
        <v>0</v>
      </c>
      <c r="K113" s="441">
        <f>'DETAIL PREVISION BUDGET 2024'!P437</f>
        <v>0</v>
      </c>
      <c r="L113" s="431">
        <f>'DETAIL PREVISION BUDGET 2024'!Q437</f>
        <v>0</v>
      </c>
      <c r="M113" s="441">
        <f>'DETAIL PREVISION BUDGET 2024'!S437</f>
        <v>0</v>
      </c>
      <c r="N113" s="725">
        <f>'DETAIL PREVISION BUDGET 2024'!T437</f>
        <v>0</v>
      </c>
      <c r="O113" s="441">
        <f>'DETAIL PREVISION BUDGET 2024'!V437</f>
        <v>0</v>
      </c>
      <c r="P113" s="747">
        <f>'DETAIL PREVISION BUDGET 2024'!W437</f>
        <v>0</v>
      </c>
      <c r="Q113" s="1"/>
    </row>
    <row r="114" spans="1:17" hidden="1" outlineLevel="1" x14ac:dyDescent="0.2">
      <c r="A114" s="1323" t="str">
        <f>'DETAIL PREVISION BUDGET 2024'!A441</f>
        <v>Réincorporation de l'exercice N-1</v>
      </c>
      <c r="B114" s="1394">
        <f>'DETAIL PREVISION BUDGET 2024'!B441</f>
        <v>0</v>
      </c>
      <c r="C114" s="1301">
        <f>'DETAIL PREVISION BUDGET 2024'!D441</f>
        <v>40000</v>
      </c>
      <c r="D114" s="1295">
        <f>'DETAIL PREVISION BUDGET 2024'!E441</f>
        <v>0</v>
      </c>
      <c r="E114" s="442">
        <f>'DETAIL PREVISION BUDGET 2024'!G441</f>
        <v>0</v>
      </c>
      <c r="F114" s="431">
        <f>'DETAIL PREVISION BUDGET 2024'!H441</f>
        <v>40000</v>
      </c>
      <c r="G114" s="442">
        <f>'DETAIL PREVISION BUDGET 2024'!J441</f>
        <v>0</v>
      </c>
      <c r="H114" s="431">
        <f>'DETAIL PREVISION BUDGET 2024'!K441</f>
        <v>0</v>
      </c>
      <c r="I114" s="442">
        <f>'DETAIL PREVISION BUDGET 2024'!M441</f>
        <v>0</v>
      </c>
      <c r="J114" s="431">
        <f>'DETAIL PREVISION BUDGET 2024'!N441</f>
        <v>0</v>
      </c>
      <c r="K114" s="442">
        <f>'DETAIL PREVISION BUDGET 2024'!P441</f>
        <v>0</v>
      </c>
      <c r="L114" s="431">
        <f>'DETAIL PREVISION BUDGET 2024'!Q441</f>
        <v>0</v>
      </c>
      <c r="M114" s="442">
        <f>'DETAIL PREVISION BUDGET 2024'!S441</f>
        <v>0</v>
      </c>
      <c r="N114" s="725">
        <f>'DETAIL PREVISION BUDGET 2024'!T441</f>
        <v>0</v>
      </c>
      <c r="O114" s="442">
        <f>'DETAIL PREVISION BUDGET 2024'!V441</f>
        <v>0</v>
      </c>
      <c r="P114" s="747">
        <f>'DETAIL PREVISION BUDGET 2024'!W441</f>
        <v>0</v>
      </c>
      <c r="Q114" s="1"/>
    </row>
    <row r="115" spans="1:17" hidden="1" outlineLevel="1" x14ac:dyDescent="0.2">
      <c r="A115" s="1323" t="str">
        <f>'DETAIL PREVISION BUDGET 2024'!A445</f>
        <v>Licences fédérations</v>
      </c>
      <c r="B115" s="1394">
        <f>'DETAIL PREVISION BUDGET 2024'!B445</f>
        <v>0</v>
      </c>
      <c r="C115" s="1301">
        <f>'DETAIL PREVISION BUDGET 2024'!D445</f>
        <v>0</v>
      </c>
      <c r="D115" s="1295">
        <f>'DETAIL PREVISION BUDGET 2024'!E445</f>
        <v>0</v>
      </c>
      <c r="E115" s="442">
        <f>'DETAIL PREVISION BUDGET 2024'!G445</f>
        <v>0</v>
      </c>
      <c r="F115" s="431">
        <f>'DETAIL PREVISION BUDGET 2024'!H445</f>
        <v>0</v>
      </c>
      <c r="G115" s="442">
        <f>'DETAIL PREVISION BUDGET 2024'!J445</f>
        <v>0</v>
      </c>
      <c r="H115" s="431">
        <f>'DETAIL PREVISION BUDGET 2024'!K445</f>
        <v>0</v>
      </c>
      <c r="I115" s="442">
        <f>'DETAIL PREVISION BUDGET 2024'!M445</f>
        <v>0</v>
      </c>
      <c r="J115" s="431">
        <f>'DETAIL PREVISION BUDGET 2024'!N445</f>
        <v>0</v>
      </c>
      <c r="K115" s="442">
        <f>'DETAIL PREVISION BUDGET 2024'!P445</f>
        <v>0</v>
      </c>
      <c r="L115" s="431">
        <f>'DETAIL PREVISION BUDGET 2024'!Q445</f>
        <v>0</v>
      </c>
      <c r="M115" s="442">
        <f>'DETAIL PREVISION BUDGET 2024'!S445</f>
        <v>0</v>
      </c>
      <c r="N115" s="725">
        <f>'DETAIL PREVISION BUDGET 2024'!T445</f>
        <v>0</v>
      </c>
      <c r="O115" s="442">
        <f>'DETAIL PREVISION BUDGET 2024'!V445</f>
        <v>0</v>
      </c>
      <c r="P115" s="747">
        <f>'DETAIL PREVISION BUDGET 2024'!W445</f>
        <v>0</v>
      </c>
      <c r="Q115" s="1"/>
    </row>
    <row r="116" spans="1:17" hidden="1" outlineLevel="1" x14ac:dyDescent="0.2">
      <c r="A116" s="1323" t="str">
        <f>'DETAIL PREVISION BUDGET 2024'!A451</f>
        <v>Recettes des produis financiers</v>
      </c>
      <c r="B116" s="1394">
        <f>'DETAIL PREVISION BUDGET 2024'!B451</f>
        <v>0</v>
      </c>
      <c r="C116" s="1301">
        <f>'DETAIL PREVISION BUDGET 2024'!D451</f>
        <v>500</v>
      </c>
      <c r="D116" s="1295">
        <f>'DETAIL PREVISION BUDGET 2024'!E451</f>
        <v>0</v>
      </c>
      <c r="E116" s="442">
        <f>'DETAIL PREVISION BUDGET 2024'!G451</f>
        <v>0</v>
      </c>
      <c r="F116" s="431">
        <f>'DETAIL PREVISION BUDGET 2024'!H451</f>
        <v>500</v>
      </c>
      <c r="G116" s="442">
        <f>'DETAIL PREVISION BUDGET 2024'!J451</f>
        <v>0</v>
      </c>
      <c r="H116" s="431">
        <f>'DETAIL PREVISION BUDGET 2024'!K451</f>
        <v>0</v>
      </c>
      <c r="I116" s="442">
        <f>'DETAIL PREVISION BUDGET 2024'!M451</f>
        <v>0</v>
      </c>
      <c r="J116" s="431">
        <f>'DETAIL PREVISION BUDGET 2024'!N451</f>
        <v>0</v>
      </c>
      <c r="K116" s="442">
        <f>'DETAIL PREVISION BUDGET 2024'!P451</f>
        <v>0</v>
      </c>
      <c r="L116" s="431">
        <f>'DETAIL PREVISION BUDGET 2024'!Q451</f>
        <v>0</v>
      </c>
      <c r="M116" s="442">
        <f>'DETAIL PREVISION BUDGET 2024'!S451</f>
        <v>0</v>
      </c>
      <c r="N116" s="725">
        <f>'DETAIL PREVISION BUDGET 2024'!T451</f>
        <v>0</v>
      </c>
      <c r="O116" s="442">
        <f>'DETAIL PREVISION BUDGET 2024'!V451</f>
        <v>0</v>
      </c>
      <c r="P116" s="747">
        <f>'DETAIL PREVISION BUDGET 2024'!W451</f>
        <v>0</v>
      </c>
      <c r="Q116" s="1"/>
    </row>
    <row r="117" spans="1:17" hidden="1" outlineLevel="1" x14ac:dyDescent="0.2">
      <c r="A117" s="1323" t="str">
        <f>'DETAIL PREVISION BUDGET 2024'!A471</f>
        <v>Primes d'Assurances</v>
      </c>
      <c r="B117" s="1394">
        <f>'DETAIL PREVISION BUDGET 2024'!B471</f>
        <v>0</v>
      </c>
      <c r="C117" s="1301">
        <f>'DETAIL PREVISION BUDGET 2024'!D471</f>
        <v>55000</v>
      </c>
      <c r="D117" s="1295">
        <f>'DETAIL PREVISION BUDGET 2024'!E471</f>
        <v>0</v>
      </c>
      <c r="E117" s="442">
        <f>'DETAIL PREVISION BUDGET 2024'!G471</f>
        <v>0</v>
      </c>
      <c r="F117" s="431">
        <f>'DETAIL PREVISION BUDGET 2024'!H471</f>
        <v>0</v>
      </c>
      <c r="G117" s="442">
        <f>'DETAIL PREVISION BUDGET 2024'!J471</f>
        <v>0</v>
      </c>
      <c r="H117" s="431">
        <f>'DETAIL PREVISION BUDGET 2024'!K471</f>
        <v>0</v>
      </c>
      <c r="I117" s="442">
        <f>'DETAIL PREVISION BUDGET 2024'!M471</f>
        <v>0</v>
      </c>
      <c r="J117" s="431">
        <f>'DETAIL PREVISION BUDGET 2024'!N471</f>
        <v>0</v>
      </c>
      <c r="K117" s="442">
        <f>'DETAIL PREVISION BUDGET 2024'!P471</f>
        <v>0</v>
      </c>
      <c r="L117" s="431">
        <f>'DETAIL PREVISION BUDGET 2024'!Q471</f>
        <v>0</v>
      </c>
      <c r="M117" s="442">
        <f>'DETAIL PREVISION BUDGET 2024'!S471</f>
        <v>0</v>
      </c>
      <c r="N117" s="725">
        <f>'DETAIL PREVISION BUDGET 2024'!T471</f>
        <v>55000</v>
      </c>
      <c r="O117" s="442">
        <f>'DETAIL PREVISION BUDGET 2024'!V471</f>
        <v>0</v>
      </c>
      <c r="P117" s="747">
        <f>'DETAIL PREVISION BUDGET 2024'!W471</f>
        <v>0</v>
      </c>
      <c r="Q117" s="1"/>
    </row>
    <row r="118" spans="1:17" hidden="1" outlineLevel="1" x14ac:dyDescent="0.2">
      <c r="A118" s="1323" t="str">
        <f>'DETAIL PREVISION BUDGET 2024'!A459</f>
        <v>Treuil Parachutisme</v>
      </c>
      <c r="B118" s="1394">
        <f>'DETAIL PREVISION BUDGET 2024'!B459</f>
        <v>0</v>
      </c>
      <c r="C118" s="1301">
        <f>'DETAIL PREVISION BUDGET 2024'!D459</f>
        <v>1000</v>
      </c>
      <c r="D118" s="1295">
        <f>'DETAIL PREVISION BUDGET 2024'!E459</f>
        <v>0</v>
      </c>
      <c r="E118" s="442">
        <f>'DETAIL PREVISION BUDGET 2024'!G459</f>
        <v>0</v>
      </c>
      <c r="F118" s="431">
        <f>'DETAIL PREVISION BUDGET 2024'!H459</f>
        <v>0</v>
      </c>
      <c r="G118" s="442">
        <f>'DETAIL PREVISION BUDGET 2024'!J459</f>
        <v>0</v>
      </c>
      <c r="H118" s="431">
        <f>'DETAIL PREVISION BUDGET 2024'!K459</f>
        <v>1000</v>
      </c>
      <c r="I118" s="442">
        <f>'DETAIL PREVISION BUDGET 2024'!M459</f>
        <v>0</v>
      </c>
      <c r="J118" s="431">
        <f>'DETAIL PREVISION BUDGET 2024'!N459</f>
        <v>0</v>
      </c>
      <c r="K118" s="442">
        <f>'DETAIL PREVISION BUDGET 2024'!P459</f>
        <v>0</v>
      </c>
      <c r="L118" s="431">
        <f>'DETAIL PREVISION BUDGET 2024'!Q459</f>
        <v>0</v>
      </c>
      <c r="M118" s="442">
        <f>'DETAIL PREVISION BUDGET 2024'!S459</f>
        <v>0</v>
      </c>
      <c r="N118" s="725">
        <f>'DETAIL PREVISION BUDGET 2024'!T459</f>
        <v>0</v>
      </c>
      <c r="O118" s="442">
        <f>'DETAIL PREVISION BUDGET 2024'!V459</f>
        <v>0</v>
      </c>
      <c r="P118" s="747">
        <f>'DETAIL PREVISION BUDGET 2024'!W459</f>
        <v>0</v>
      </c>
      <c r="Q118" s="1"/>
    </row>
    <row r="119" spans="1:17" hidden="1" outlineLevel="1" x14ac:dyDescent="0.2">
      <c r="A119" s="1323" t="str">
        <f>'DETAIL PREVISION BUDGET 2024'!A477</f>
        <v>FONDS COMMUN VV</v>
      </c>
      <c r="B119" s="1394">
        <f>'DETAIL PREVISION BUDGET 2024'!B477</f>
        <v>0</v>
      </c>
      <c r="C119" s="1301">
        <f>'DETAIL PREVISION BUDGET 2024'!D477</f>
        <v>13000</v>
      </c>
      <c r="D119" s="1295">
        <f>'DETAIL PREVISION BUDGET 2024'!E477</f>
        <v>0</v>
      </c>
      <c r="E119" s="442">
        <f>'DETAIL PREVISION BUDGET 2024'!G477</f>
        <v>0</v>
      </c>
      <c r="F119" s="431">
        <f>'DETAIL PREVISION BUDGET 2024'!H477</f>
        <v>0</v>
      </c>
      <c r="G119" s="442">
        <f>'DETAIL PREVISION BUDGET 2024'!J477</f>
        <v>0</v>
      </c>
      <c r="H119" s="431">
        <f>'DETAIL PREVISION BUDGET 2024'!K477</f>
        <v>0</v>
      </c>
      <c r="I119" s="442">
        <f>'DETAIL PREVISION BUDGET 2024'!M477</f>
        <v>0</v>
      </c>
      <c r="J119" s="431">
        <f>'DETAIL PREVISION BUDGET 2024'!N477</f>
        <v>0</v>
      </c>
      <c r="K119" s="442">
        <f>'DETAIL PREVISION BUDGET 2024'!P477</f>
        <v>0</v>
      </c>
      <c r="L119" s="431">
        <f>'DETAIL PREVISION BUDGET 2024'!Q477</f>
        <v>0</v>
      </c>
      <c r="M119" s="442">
        <f>'DETAIL PREVISION BUDGET 2024'!S477</f>
        <v>0</v>
      </c>
      <c r="N119" s="725">
        <f>'DETAIL PREVISION BUDGET 2024'!T477</f>
        <v>0</v>
      </c>
      <c r="O119" s="442">
        <f>'DETAIL PREVISION BUDGET 2024'!V477</f>
        <v>0</v>
      </c>
      <c r="P119" s="747">
        <f>'DETAIL PREVISION BUDGET 2024'!W477</f>
        <v>13000</v>
      </c>
      <c r="Q119" s="1"/>
    </row>
    <row r="120" spans="1:17" hidden="1" outlineLevel="1" x14ac:dyDescent="0.2">
      <c r="A120" s="1323" t="str">
        <f>'DETAIL PREVISION BUDGET 2024'!A481</f>
        <v>ANEPVV</v>
      </c>
      <c r="B120" s="1394">
        <f>'DETAIL PREVISION BUDGET 2024'!B481</f>
        <v>0</v>
      </c>
      <c r="C120" s="1301">
        <f>'DETAIL PREVISION BUDGET 2024'!D481</f>
        <v>17500</v>
      </c>
      <c r="D120" s="1295">
        <f>'DETAIL PREVISION BUDGET 2024'!E481</f>
        <v>0</v>
      </c>
      <c r="E120" s="442">
        <f>'DETAIL PREVISION BUDGET 2024'!G481</f>
        <v>0</v>
      </c>
      <c r="F120" s="431">
        <f>'DETAIL PREVISION BUDGET 2024'!H481</f>
        <v>0</v>
      </c>
      <c r="G120" s="442">
        <f>'DETAIL PREVISION BUDGET 2024'!J481</f>
        <v>0</v>
      </c>
      <c r="H120" s="431">
        <f>'DETAIL PREVISION BUDGET 2024'!K481</f>
        <v>0</v>
      </c>
      <c r="I120" s="442">
        <f>'DETAIL PREVISION BUDGET 2024'!M481</f>
        <v>0</v>
      </c>
      <c r="J120" s="431">
        <f>'DETAIL PREVISION BUDGET 2024'!N481</f>
        <v>0</v>
      </c>
      <c r="K120" s="442">
        <f>'DETAIL PREVISION BUDGET 2024'!P481</f>
        <v>0</v>
      </c>
      <c r="L120" s="431">
        <f>'DETAIL PREVISION BUDGET 2024'!Q481</f>
        <v>0</v>
      </c>
      <c r="M120" s="442">
        <f>'DETAIL PREVISION BUDGET 2024'!S481</f>
        <v>0</v>
      </c>
      <c r="N120" s="725">
        <f>'DETAIL PREVISION BUDGET 2024'!T481</f>
        <v>0</v>
      </c>
      <c r="O120" s="442">
        <f>'DETAIL PREVISION BUDGET 2024'!V481</f>
        <v>0</v>
      </c>
      <c r="P120" s="747">
        <f>'DETAIL PREVISION BUDGET 2024'!W481</f>
        <v>17500</v>
      </c>
      <c r="Q120" s="1"/>
    </row>
    <row r="121" spans="1:17" hidden="1" outlineLevel="1" x14ac:dyDescent="0.2">
      <c r="A121" s="1323" t="str">
        <f>'DETAIL PREVISION BUDGET 2024'!A463</f>
        <v>Autre</v>
      </c>
      <c r="B121" s="1394">
        <f>'DETAIL PREVISION BUDGET 2024'!B463</f>
        <v>0</v>
      </c>
      <c r="C121" s="1301">
        <f>'DETAIL PREVISION BUDGET 2024'!D463</f>
        <v>0</v>
      </c>
      <c r="D121" s="1295">
        <f>'DETAIL PREVISION BUDGET 2024'!E463</f>
        <v>0</v>
      </c>
      <c r="E121" s="442">
        <f>'DETAIL PREVISION BUDGET 2024'!G463</f>
        <v>0</v>
      </c>
      <c r="F121" s="431">
        <f>'DETAIL PREVISION BUDGET 2024'!H463</f>
        <v>0</v>
      </c>
      <c r="G121" s="442">
        <f>'DETAIL PREVISION BUDGET 2024'!J463</f>
        <v>0</v>
      </c>
      <c r="H121" s="431">
        <f>'DETAIL PREVISION BUDGET 2024'!K463</f>
        <v>0</v>
      </c>
      <c r="I121" s="442">
        <f>'DETAIL PREVISION BUDGET 2024'!M463</f>
        <v>0</v>
      </c>
      <c r="J121" s="431">
        <f>'DETAIL PREVISION BUDGET 2024'!N463</f>
        <v>0</v>
      </c>
      <c r="K121" s="442">
        <f>'DETAIL PREVISION BUDGET 2024'!P463</f>
        <v>0</v>
      </c>
      <c r="L121" s="431">
        <f>'DETAIL PREVISION BUDGET 2024'!Q463</f>
        <v>0</v>
      </c>
      <c r="M121" s="442">
        <f>'DETAIL PREVISION BUDGET 2024'!S463</f>
        <v>0</v>
      </c>
      <c r="N121" s="725">
        <f>'DETAIL PREVISION BUDGET 2024'!T463</f>
        <v>0</v>
      </c>
      <c r="O121" s="442">
        <f>'DETAIL PREVISION BUDGET 2024'!V463</f>
        <v>0</v>
      </c>
      <c r="P121" s="747">
        <f>'DETAIL PREVISION BUDGET 2024'!W463</f>
        <v>0</v>
      </c>
      <c r="Q121" s="1"/>
    </row>
    <row r="122" spans="1:17" collapsed="1" x14ac:dyDescent="0.2">
      <c r="A122" s="1330" t="str">
        <f>'DETAIL PREVISION BUDGET 2024'!A469</f>
        <v>1/ Sous total GESTION</v>
      </c>
      <c r="B122" s="1397">
        <f>'DETAIL PREVISION BUDGET 2024'!B469</f>
        <v>0</v>
      </c>
      <c r="C122" s="1302">
        <f>'DETAIL PREVISION BUDGET 2024'!D469</f>
        <v>55500</v>
      </c>
      <c r="D122" s="1296">
        <f>'DETAIL PREVISION BUDGET 2024'!E469</f>
        <v>0</v>
      </c>
      <c r="E122" s="443">
        <f>'DETAIL PREVISION BUDGET 2024'!G469</f>
        <v>0</v>
      </c>
      <c r="F122" s="432">
        <f>'DETAIL PREVISION BUDGET 2024'!H469</f>
        <v>54500</v>
      </c>
      <c r="G122" s="443">
        <f>'DETAIL PREVISION BUDGET 2024'!J469</f>
        <v>0</v>
      </c>
      <c r="H122" s="432">
        <f>'DETAIL PREVISION BUDGET 2024'!K469</f>
        <v>1000</v>
      </c>
      <c r="I122" s="443">
        <f>'DETAIL PREVISION BUDGET 2024'!M469</f>
        <v>0</v>
      </c>
      <c r="J122" s="432">
        <f>'DETAIL PREVISION BUDGET 2024'!N469</f>
        <v>0</v>
      </c>
      <c r="K122" s="443">
        <f>'DETAIL PREVISION BUDGET 2024'!P469</f>
        <v>0</v>
      </c>
      <c r="L122" s="432">
        <f>'DETAIL PREVISION BUDGET 2024'!Q469</f>
        <v>0</v>
      </c>
      <c r="M122" s="443">
        <f>'DETAIL PREVISION BUDGET 2024'!S469</f>
        <v>0</v>
      </c>
      <c r="N122" s="726">
        <f>'DETAIL PREVISION BUDGET 2024'!T469</f>
        <v>0</v>
      </c>
      <c r="O122" s="443">
        <f>'DETAIL PREVISION BUDGET 2024'!V469</f>
        <v>0</v>
      </c>
      <c r="P122" s="748">
        <f>'DETAIL PREVISION BUDGET 2024'!W469</f>
        <v>0</v>
      </c>
      <c r="Q122" s="1"/>
    </row>
    <row r="123" spans="1:17" x14ac:dyDescent="0.2">
      <c r="A123" s="1332" t="str">
        <f>'DETAIL PREVISION BUDGET 2024'!A470</f>
        <v xml:space="preserve"> 2 / Recettes ASSURANCES</v>
      </c>
      <c r="B123" s="1398">
        <f>'DETAIL PREVISION BUDGET 2024'!B470</f>
        <v>0</v>
      </c>
      <c r="C123" s="1285"/>
      <c r="D123" s="1297"/>
      <c r="E123" s="444"/>
      <c r="F123" s="433"/>
      <c r="G123" s="444"/>
      <c r="H123" s="433"/>
      <c r="I123" s="444"/>
      <c r="J123" s="433"/>
      <c r="K123" s="444"/>
      <c r="L123" s="433"/>
      <c r="M123" s="444"/>
      <c r="N123" s="718"/>
      <c r="O123" s="444"/>
      <c r="P123" s="737"/>
      <c r="Q123" s="1"/>
    </row>
    <row r="124" spans="1:17" hidden="1" outlineLevel="1" x14ac:dyDescent="0.2">
      <c r="A124" s="1334" t="str">
        <f>'DETAIL PREVISION BUDGET 2024'!A471</f>
        <v>Primes d'Assurances</v>
      </c>
      <c r="B124" s="1396">
        <f>'DETAIL PREVISION BUDGET 2024'!B471</f>
        <v>0</v>
      </c>
      <c r="C124" s="1301">
        <f>'DETAIL PREVISION BUDGET 2024'!D471</f>
        <v>55000</v>
      </c>
      <c r="D124" s="1294">
        <f>'DETAIL PREVISION BUDGET 2024'!E471</f>
        <v>0</v>
      </c>
      <c r="E124" s="441">
        <f>'DETAIL PREVISION BUDGET 2024'!G471</f>
        <v>0</v>
      </c>
      <c r="F124" s="431">
        <f>'DETAIL PREVISION BUDGET 2024'!H471</f>
        <v>0</v>
      </c>
      <c r="G124" s="441">
        <f>'DETAIL PREVISION BUDGET 2024'!J471</f>
        <v>0</v>
      </c>
      <c r="H124" s="431">
        <f>'DETAIL PREVISION BUDGET 2024'!K471</f>
        <v>0</v>
      </c>
      <c r="I124" s="441">
        <f>'DETAIL PREVISION BUDGET 2024'!M471</f>
        <v>0</v>
      </c>
      <c r="J124" s="431">
        <f>'DETAIL PREVISION BUDGET 2024'!N471</f>
        <v>0</v>
      </c>
      <c r="K124" s="441">
        <f>'DETAIL PREVISION BUDGET 2024'!P471</f>
        <v>0</v>
      </c>
      <c r="L124" s="431">
        <f>'DETAIL PREVISION BUDGET 2024'!Q471</f>
        <v>0</v>
      </c>
      <c r="M124" s="441">
        <f>'DETAIL PREVISION BUDGET 2024'!S471</f>
        <v>0</v>
      </c>
      <c r="N124" s="725">
        <f>'DETAIL PREVISION BUDGET 2024'!T471</f>
        <v>55000</v>
      </c>
      <c r="O124" s="441">
        <f>'DETAIL PREVISION BUDGET 2024'!V471</f>
        <v>0</v>
      </c>
      <c r="P124" s="747">
        <f>'DETAIL PREVISION BUDGET 2024'!W471</f>
        <v>0</v>
      </c>
      <c r="Q124" s="1"/>
    </row>
    <row r="125" spans="1:17" hidden="1" outlineLevel="1" x14ac:dyDescent="0.2">
      <c r="A125" s="1323" t="str">
        <f>'DETAIL PREVISION BUDGET 2024'!A477</f>
        <v>FONDS COMMUN VV</v>
      </c>
      <c r="B125" s="1394">
        <f>'DETAIL PREVISION BUDGET 2024'!B472</f>
        <v>0</v>
      </c>
      <c r="C125" s="1301">
        <f>'DETAIL PREVISION BUDGET 2024'!D477</f>
        <v>13000</v>
      </c>
      <c r="D125" s="1295">
        <f>'DETAIL PREVISION BUDGET 2024'!E477</f>
        <v>0</v>
      </c>
      <c r="E125" s="442">
        <f>'DETAIL PREVISION BUDGET 2024'!G477</f>
        <v>0</v>
      </c>
      <c r="F125" s="431">
        <f>'DETAIL PREVISION BUDGET 2024'!H477</f>
        <v>0</v>
      </c>
      <c r="G125" s="442">
        <f>'DETAIL PREVISION BUDGET 2024'!J477</f>
        <v>0</v>
      </c>
      <c r="H125" s="431">
        <f>'DETAIL PREVISION BUDGET 2024'!K477</f>
        <v>0</v>
      </c>
      <c r="I125" s="442">
        <f>'DETAIL PREVISION BUDGET 2024'!M477</f>
        <v>0</v>
      </c>
      <c r="J125" s="431">
        <f>'DETAIL PREVISION BUDGET 2024'!N477</f>
        <v>0</v>
      </c>
      <c r="K125" s="442">
        <f>'DETAIL PREVISION BUDGET 2024'!P477</f>
        <v>0</v>
      </c>
      <c r="L125" s="431">
        <f>'DETAIL PREVISION BUDGET 2024'!Q477</f>
        <v>0</v>
      </c>
      <c r="M125" s="442">
        <f>'DETAIL PREVISION BUDGET 2024'!S477</f>
        <v>0</v>
      </c>
      <c r="N125" s="725">
        <f>'DETAIL PREVISION BUDGET 2024'!T477</f>
        <v>0</v>
      </c>
      <c r="O125" s="442">
        <f>'DETAIL PREVISION BUDGET 2024'!V477</f>
        <v>0</v>
      </c>
      <c r="P125" s="747">
        <f>'DETAIL PREVISION BUDGET 2024'!W477</f>
        <v>13000</v>
      </c>
      <c r="Q125" s="1"/>
    </row>
    <row r="126" spans="1:17" hidden="1" outlineLevel="1" x14ac:dyDescent="0.2">
      <c r="A126" s="1323" t="str">
        <f>'DETAIL PREVISION BUDGET 2024'!A481</f>
        <v>ANEPVV</v>
      </c>
      <c r="B126" s="1394" t="str">
        <f>'DETAIL PREVISION BUDGET 2024'!B473</f>
        <v>Ristournes sur Primes d'Assurances</v>
      </c>
      <c r="C126" s="1301">
        <f>'DETAIL PREVISION BUDGET 2024'!D481</f>
        <v>17500</v>
      </c>
      <c r="D126" s="1295">
        <f>'DETAIL PREVISION BUDGET 2024'!E481</f>
        <v>0</v>
      </c>
      <c r="E126" s="442">
        <f>'DETAIL PREVISION BUDGET 2024'!G481</f>
        <v>0</v>
      </c>
      <c r="F126" s="431">
        <f>'DETAIL PREVISION BUDGET 2024'!H481</f>
        <v>0</v>
      </c>
      <c r="G126" s="442">
        <f>'DETAIL PREVISION BUDGET 2024'!J481</f>
        <v>0</v>
      </c>
      <c r="H126" s="431">
        <f>'DETAIL PREVISION BUDGET 2024'!K481</f>
        <v>0</v>
      </c>
      <c r="I126" s="442">
        <f>'DETAIL PREVISION BUDGET 2024'!M481</f>
        <v>0</v>
      </c>
      <c r="J126" s="431">
        <f>'DETAIL PREVISION BUDGET 2024'!N481</f>
        <v>0</v>
      </c>
      <c r="K126" s="442">
        <f>'DETAIL PREVISION BUDGET 2024'!P481</f>
        <v>0</v>
      </c>
      <c r="L126" s="431">
        <f>'DETAIL PREVISION BUDGET 2024'!Q481</f>
        <v>0</v>
      </c>
      <c r="M126" s="442">
        <f>'DETAIL PREVISION BUDGET 2024'!S481</f>
        <v>0</v>
      </c>
      <c r="N126" s="725">
        <f>'DETAIL PREVISION BUDGET 2024'!T481</f>
        <v>0</v>
      </c>
      <c r="O126" s="442">
        <f>'DETAIL PREVISION BUDGET 2024'!V481</f>
        <v>0</v>
      </c>
      <c r="P126" s="747">
        <f>'DETAIL PREVISION BUDGET 2024'!W481</f>
        <v>17500</v>
      </c>
      <c r="Q126" s="1"/>
    </row>
    <row r="127" spans="1:17" collapsed="1" x14ac:dyDescent="0.2">
      <c r="A127" s="1330" t="str">
        <f>'DETAIL PREVISION BUDGET 2024'!A486</f>
        <v>2/ Sous total ASSURANCES</v>
      </c>
      <c r="B127" s="1397" t="str">
        <f>'DETAIL PREVISION BUDGET 2024'!B474</f>
        <v>Participation des SSA aux Assurances Exterieures</v>
      </c>
      <c r="C127" s="1302">
        <f>'DETAIL PREVISION BUDGET 2024'!D486</f>
        <v>85500</v>
      </c>
      <c r="D127" s="1296">
        <f>'DETAIL PREVISION BUDGET 2024'!E486</f>
        <v>0</v>
      </c>
      <c r="E127" s="443">
        <f>'DETAIL PREVISION BUDGET 2024'!G486</f>
        <v>0</v>
      </c>
      <c r="F127" s="432">
        <f>'DETAIL PREVISION BUDGET 2024'!H486</f>
        <v>0</v>
      </c>
      <c r="G127" s="443">
        <f>'DETAIL PREVISION BUDGET 2024'!J486</f>
        <v>0</v>
      </c>
      <c r="H127" s="432">
        <f>'DETAIL PREVISION BUDGET 2024'!K486</f>
        <v>0</v>
      </c>
      <c r="I127" s="443">
        <f>'DETAIL PREVISION BUDGET 2024'!M486</f>
        <v>0</v>
      </c>
      <c r="J127" s="432">
        <f>'DETAIL PREVISION BUDGET 2024'!N486</f>
        <v>0</v>
      </c>
      <c r="K127" s="443">
        <f>'DETAIL PREVISION BUDGET 2024'!P486</f>
        <v>0</v>
      </c>
      <c r="L127" s="432">
        <f>'DETAIL PREVISION BUDGET 2024'!Q486</f>
        <v>0</v>
      </c>
      <c r="M127" s="443">
        <f>'DETAIL PREVISION BUDGET 2024'!S486</f>
        <v>0</v>
      </c>
      <c r="N127" s="726">
        <f>'DETAIL PREVISION BUDGET 2024'!T486</f>
        <v>55000</v>
      </c>
      <c r="O127" s="443">
        <f>'DETAIL PREVISION BUDGET 2024'!V486</f>
        <v>0</v>
      </c>
      <c r="P127" s="748">
        <f>'DETAIL PREVISION BUDGET 2024'!W486</f>
        <v>30500</v>
      </c>
      <c r="Q127" s="1"/>
    </row>
    <row r="128" spans="1:17" x14ac:dyDescent="0.2">
      <c r="A128" s="1332" t="str">
        <f>'DETAIL PREVISION BUDGET 2024'!A487</f>
        <v xml:space="preserve"> 3 / Recettes STAGES</v>
      </c>
      <c r="B128" s="1398">
        <f>'DETAIL PREVISION BUDGET 2024'!B487</f>
        <v>0</v>
      </c>
      <c r="C128" s="1285"/>
      <c r="D128" s="1297"/>
      <c r="E128" s="444"/>
      <c r="F128" s="433"/>
      <c r="G128" s="444"/>
      <c r="H128" s="433"/>
      <c r="I128" s="444"/>
      <c r="J128" s="433"/>
      <c r="K128" s="444"/>
      <c r="L128" s="433"/>
      <c r="M128" s="444"/>
      <c r="N128" s="718"/>
      <c r="O128" s="444"/>
      <c r="P128" s="737"/>
      <c r="Q128" s="1"/>
    </row>
    <row r="129" spans="1:17" hidden="1" outlineLevel="1" x14ac:dyDescent="0.2">
      <c r="A129" s="1334" t="str">
        <f>'DETAIL PREVISION BUDGET 2024'!A488</f>
        <v>Aéromodélisme</v>
      </c>
      <c r="B129" s="1396">
        <f>'DETAIL PREVISION BUDGET 2024'!B488</f>
        <v>0</v>
      </c>
      <c r="C129" s="1301">
        <f>'DETAIL PREVISION BUDGET 2024'!D488</f>
        <v>18500</v>
      </c>
      <c r="D129" s="1294">
        <f>'DETAIL PREVISION BUDGET 2024'!E488</f>
        <v>0</v>
      </c>
      <c r="E129" s="441">
        <f>'DETAIL PREVISION BUDGET 2024'!G488</f>
        <v>0</v>
      </c>
      <c r="F129" s="431">
        <f>'DETAIL PREVISION BUDGET 2024'!H488</f>
        <v>0</v>
      </c>
      <c r="G129" s="441">
        <f>'DETAIL PREVISION BUDGET 2024'!J488</f>
        <v>0</v>
      </c>
      <c r="H129" s="431">
        <f>'DETAIL PREVISION BUDGET 2024'!K488</f>
        <v>18500</v>
      </c>
      <c r="I129" s="441">
        <f>'DETAIL PREVISION BUDGET 2024'!M488</f>
        <v>0</v>
      </c>
      <c r="J129" s="431">
        <f>'DETAIL PREVISION BUDGET 2024'!N488</f>
        <v>0</v>
      </c>
      <c r="K129" s="441">
        <f>'DETAIL PREVISION BUDGET 2024'!P488</f>
        <v>0</v>
      </c>
      <c r="L129" s="431">
        <f>'DETAIL PREVISION BUDGET 2024'!Q488</f>
        <v>0</v>
      </c>
      <c r="M129" s="441">
        <f>'DETAIL PREVISION BUDGET 2024'!S488</f>
        <v>0</v>
      </c>
      <c r="N129" s="725">
        <f>'DETAIL PREVISION BUDGET 2024'!T488</f>
        <v>0</v>
      </c>
      <c r="O129" s="441">
        <f>'DETAIL PREVISION BUDGET 2024'!V488</f>
        <v>0</v>
      </c>
      <c r="P129" s="747">
        <f>'DETAIL PREVISION BUDGET 2024'!W488</f>
        <v>0</v>
      </c>
      <c r="Q129" s="1"/>
    </row>
    <row r="130" spans="1:17" hidden="1" outlineLevel="1" x14ac:dyDescent="0.2">
      <c r="A130" s="1323" t="str">
        <f>'DETAIL PREVISION BUDGET 2024'!A494</f>
        <v xml:space="preserve">Parachutisme </v>
      </c>
      <c r="B130" s="1394">
        <f>'DETAIL PREVISION BUDGET 2024'!B494</f>
        <v>0</v>
      </c>
      <c r="C130" s="1301">
        <f>'DETAIL PREVISION BUDGET 2024'!D494</f>
        <v>68900</v>
      </c>
      <c r="D130" s="1295">
        <f>'DETAIL PREVISION BUDGET 2024'!E494</f>
        <v>0</v>
      </c>
      <c r="E130" s="442">
        <f>'DETAIL PREVISION BUDGET 2024'!G494</f>
        <v>0</v>
      </c>
      <c r="F130" s="431">
        <f>'DETAIL PREVISION BUDGET 2024'!H494</f>
        <v>0</v>
      </c>
      <c r="G130" s="442">
        <f>'DETAIL PREVISION BUDGET 2024'!J494</f>
        <v>0</v>
      </c>
      <c r="H130" s="431">
        <f>'DETAIL PREVISION BUDGET 2024'!K494</f>
        <v>0</v>
      </c>
      <c r="I130" s="442">
        <f>'DETAIL PREVISION BUDGET 2024'!M494</f>
        <v>0</v>
      </c>
      <c r="J130" s="431">
        <f>'DETAIL PREVISION BUDGET 2024'!N494</f>
        <v>68900</v>
      </c>
      <c r="K130" s="442">
        <f>'DETAIL PREVISION BUDGET 2024'!P494</f>
        <v>0</v>
      </c>
      <c r="L130" s="431">
        <f>'DETAIL PREVISION BUDGET 2024'!Q494</f>
        <v>0</v>
      </c>
      <c r="M130" s="442">
        <f>'DETAIL PREVISION BUDGET 2024'!S494</f>
        <v>0</v>
      </c>
      <c r="N130" s="725">
        <f>'DETAIL PREVISION BUDGET 2024'!T494</f>
        <v>0</v>
      </c>
      <c r="O130" s="442">
        <f>'DETAIL PREVISION BUDGET 2024'!V494</f>
        <v>0</v>
      </c>
      <c r="P130" s="747">
        <f>'DETAIL PREVISION BUDGET 2024'!W494</f>
        <v>0</v>
      </c>
      <c r="Q130" s="1"/>
    </row>
    <row r="131" spans="1:17" hidden="1" outlineLevel="1" x14ac:dyDescent="0.2">
      <c r="A131" s="1323" t="str">
        <f>'DETAIL PREVISION BUDGET 2024'!A500</f>
        <v>Parachutisme: Soufflerie</v>
      </c>
      <c r="B131" s="1394">
        <f>'DETAIL PREVISION BUDGET 2024'!B500</f>
        <v>0</v>
      </c>
      <c r="C131" s="1301">
        <f>'DETAIL PREVISION BUDGET 2024'!D500</f>
        <v>0</v>
      </c>
      <c r="D131" s="1295">
        <f>'DETAIL PREVISION BUDGET 2024'!E500</f>
        <v>0</v>
      </c>
      <c r="E131" s="442">
        <f>'DETAIL PREVISION BUDGET 2024'!G500</f>
        <v>0</v>
      </c>
      <c r="F131" s="431">
        <f>'DETAIL PREVISION BUDGET 2024'!H500</f>
        <v>0</v>
      </c>
      <c r="G131" s="442">
        <f>'DETAIL PREVISION BUDGET 2024'!J500</f>
        <v>0</v>
      </c>
      <c r="H131" s="431">
        <f>'DETAIL PREVISION BUDGET 2024'!K500</f>
        <v>0</v>
      </c>
      <c r="I131" s="442">
        <f>'DETAIL PREVISION BUDGET 2024'!M500</f>
        <v>0</v>
      </c>
      <c r="J131" s="431">
        <f>'DETAIL PREVISION BUDGET 2024'!N500</f>
        <v>0</v>
      </c>
      <c r="K131" s="442">
        <f>'DETAIL PREVISION BUDGET 2024'!P500</f>
        <v>0</v>
      </c>
      <c r="L131" s="431">
        <f>'DETAIL PREVISION BUDGET 2024'!Q500</f>
        <v>0</v>
      </c>
      <c r="M131" s="442">
        <f>'DETAIL PREVISION BUDGET 2024'!S500</f>
        <v>0</v>
      </c>
      <c r="N131" s="725">
        <f>'DETAIL PREVISION BUDGET 2024'!T500</f>
        <v>0</v>
      </c>
      <c r="O131" s="442">
        <f>'DETAIL PREVISION BUDGET 2024'!V500</f>
        <v>0</v>
      </c>
      <c r="P131" s="747">
        <f>'DETAIL PREVISION BUDGET 2024'!W500</f>
        <v>0</v>
      </c>
      <c r="Q131" s="1"/>
    </row>
    <row r="132" spans="1:17" hidden="1" outlineLevel="1" x14ac:dyDescent="0.2">
      <c r="A132" s="1323" t="str">
        <f>'DETAIL PREVISION BUDGET 2024'!A504</f>
        <v>Vol Libre :Parapente</v>
      </c>
      <c r="B132" s="1394">
        <f>'DETAIL PREVISION BUDGET 2024'!B504</f>
        <v>0</v>
      </c>
      <c r="C132" s="1301">
        <f>'DETAIL PREVISION BUDGET 2024'!D504</f>
        <v>16000</v>
      </c>
      <c r="D132" s="1295">
        <f>'DETAIL PREVISION BUDGET 2024'!E504</f>
        <v>0</v>
      </c>
      <c r="E132" s="442">
        <f>'DETAIL PREVISION BUDGET 2024'!G504</f>
        <v>0</v>
      </c>
      <c r="F132" s="431">
        <f>'DETAIL PREVISION BUDGET 2024'!H504</f>
        <v>0</v>
      </c>
      <c r="G132" s="442">
        <f>'DETAIL PREVISION BUDGET 2024'!J504</f>
        <v>0</v>
      </c>
      <c r="H132" s="431">
        <f>'DETAIL PREVISION BUDGET 2024'!K504</f>
        <v>0</v>
      </c>
      <c r="I132" s="442">
        <f>'DETAIL PREVISION BUDGET 2024'!M504</f>
        <v>0</v>
      </c>
      <c r="J132" s="431">
        <f>'DETAIL PREVISION BUDGET 2024'!N504</f>
        <v>0</v>
      </c>
      <c r="K132" s="442">
        <f>'DETAIL PREVISION BUDGET 2024'!P504</f>
        <v>0</v>
      </c>
      <c r="L132" s="431">
        <f>'DETAIL PREVISION BUDGET 2024'!Q504</f>
        <v>16000</v>
      </c>
      <c r="M132" s="442">
        <f>'DETAIL PREVISION BUDGET 2024'!S504</f>
        <v>0</v>
      </c>
      <c r="N132" s="725">
        <f>'DETAIL PREVISION BUDGET 2024'!T504</f>
        <v>0</v>
      </c>
      <c r="O132" s="442">
        <f>'DETAIL PREVISION BUDGET 2024'!V504</f>
        <v>0</v>
      </c>
      <c r="P132" s="747">
        <f>'DETAIL PREVISION BUDGET 2024'!W504</f>
        <v>0</v>
      </c>
      <c r="Q132" s="1"/>
    </row>
    <row r="133" spans="1:17" hidden="1" outlineLevel="1" x14ac:dyDescent="0.2">
      <c r="A133" s="1323" t="str">
        <f>'DETAIL PREVISION BUDGET 2024'!A510</f>
        <v>Vol Libre :Paramoteur</v>
      </c>
      <c r="B133" s="1394">
        <f>'DETAIL PREVISION BUDGET 2024'!B510</f>
        <v>0</v>
      </c>
      <c r="C133" s="1301">
        <f>'DETAIL PREVISION BUDGET 2024'!D510</f>
        <v>1900</v>
      </c>
      <c r="D133" s="1295">
        <f>'DETAIL PREVISION BUDGET 2024'!E510</f>
        <v>0</v>
      </c>
      <c r="E133" s="442">
        <f>'DETAIL PREVISION BUDGET 2024'!G510</f>
        <v>0</v>
      </c>
      <c r="F133" s="431">
        <f>'DETAIL PREVISION BUDGET 2024'!H510</f>
        <v>0</v>
      </c>
      <c r="G133" s="442">
        <f>'DETAIL PREVISION BUDGET 2024'!J510</f>
        <v>0</v>
      </c>
      <c r="H133" s="431">
        <f>'DETAIL PREVISION BUDGET 2024'!K510</f>
        <v>0</v>
      </c>
      <c r="I133" s="442">
        <f>'DETAIL PREVISION BUDGET 2024'!M510</f>
        <v>0</v>
      </c>
      <c r="J133" s="431">
        <f>'DETAIL PREVISION BUDGET 2024'!N510</f>
        <v>0</v>
      </c>
      <c r="K133" s="442">
        <f>'DETAIL PREVISION BUDGET 2024'!P510</f>
        <v>0</v>
      </c>
      <c r="L133" s="431">
        <f>'DETAIL PREVISION BUDGET 2024'!Q510</f>
        <v>1900</v>
      </c>
      <c r="M133" s="442">
        <f>'DETAIL PREVISION BUDGET 2024'!S510</f>
        <v>0</v>
      </c>
      <c r="N133" s="725">
        <f>'DETAIL PREVISION BUDGET 2024'!T510</f>
        <v>0</v>
      </c>
      <c r="O133" s="442">
        <f>'DETAIL PREVISION BUDGET 2024'!V510</f>
        <v>0</v>
      </c>
      <c r="P133" s="747">
        <f>'DETAIL PREVISION BUDGET 2024'!W510</f>
        <v>0</v>
      </c>
      <c r="Q133" s="1"/>
    </row>
    <row r="134" spans="1:17" hidden="1" outlineLevel="1" x14ac:dyDescent="0.2">
      <c r="A134" s="1323" t="str">
        <f>'DETAIL PREVISION BUDGET 2024'!A516</f>
        <v>Vol Moteur : Avion</v>
      </c>
      <c r="B134" s="1394">
        <f>'DETAIL PREVISION BUDGET 2024'!B516</f>
        <v>0</v>
      </c>
      <c r="C134" s="1301">
        <f>'DETAIL PREVISION BUDGET 2024'!D516</f>
        <v>5500</v>
      </c>
      <c r="D134" s="1295">
        <f>'DETAIL PREVISION BUDGET 2024'!E516</f>
        <v>0</v>
      </c>
      <c r="E134" s="442">
        <f>'DETAIL PREVISION BUDGET 2024'!G516</f>
        <v>0</v>
      </c>
      <c r="F134" s="431">
        <f>'DETAIL PREVISION BUDGET 2024'!H516</f>
        <v>0</v>
      </c>
      <c r="G134" s="442">
        <f>'DETAIL PREVISION BUDGET 2024'!J516</f>
        <v>0</v>
      </c>
      <c r="H134" s="431">
        <f>'DETAIL PREVISION BUDGET 2024'!K516</f>
        <v>0</v>
      </c>
      <c r="I134" s="442">
        <f>'DETAIL PREVISION BUDGET 2024'!M516</f>
        <v>0</v>
      </c>
      <c r="J134" s="431">
        <f>'DETAIL PREVISION BUDGET 2024'!N516</f>
        <v>0</v>
      </c>
      <c r="K134" s="442">
        <f>'DETAIL PREVISION BUDGET 2024'!P516</f>
        <v>0</v>
      </c>
      <c r="L134" s="431">
        <f>'DETAIL PREVISION BUDGET 2024'!Q516</f>
        <v>0</v>
      </c>
      <c r="M134" s="442">
        <f>'DETAIL PREVISION BUDGET 2024'!S516</f>
        <v>0</v>
      </c>
      <c r="N134" s="725">
        <f>'DETAIL PREVISION BUDGET 2024'!T516</f>
        <v>5500</v>
      </c>
      <c r="O134" s="442">
        <f>'DETAIL PREVISION BUDGET 2024'!V516</f>
        <v>0</v>
      </c>
      <c r="P134" s="747">
        <f>'DETAIL PREVISION BUDGET 2024'!W516</f>
        <v>0</v>
      </c>
      <c r="Q134" s="1"/>
    </row>
    <row r="135" spans="1:17" hidden="1" outlineLevel="1" x14ac:dyDescent="0.2">
      <c r="A135" s="1323" t="str">
        <f>'DETAIL PREVISION BUDGET 2024'!A521</f>
        <v>Vol Moteur : ULM</v>
      </c>
      <c r="B135" s="1394">
        <f>'DETAIL PREVISION BUDGET 2024'!B521</f>
        <v>0</v>
      </c>
      <c r="C135" s="1301">
        <f>'DETAIL PREVISION BUDGET 2024'!D521</f>
        <v>4500</v>
      </c>
      <c r="D135" s="1295">
        <f>'DETAIL PREVISION BUDGET 2024'!E521</f>
        <v>0</v>
      </c>
      <c r="E135" s="442">
        <f>'DETAIL PREVISION BUDGET 2024'!G521</f>
        <v>0</v>
      </c>
      <c r="F135" s="431">
        <f>'DETAIL PREVISION BUDGET 2024'!H521</f>
        <v>0</v>
      </c>
      <c r="G135" s="442">
        <f>'DETAIL PREVISION BUDGET 2024'!J521</f>
        <v>0</v>
      </c>
      <c r="H135" s="431">
        <f>'DETAIL PREVISION BUDGET 2024'!K521</f>
        <v>0</v>
      </c>
      <c r="I135" s="442">
        <f>'DETAIL PREVISION BUDGET 2024'!M521</f>
        <v>0</v>
      </c>
      <c r="J135" s="431">
        <f>'DETAIL PREVISION BUDGET 2024'!N521</f>
        <v>0</v>
      </c>
      <c r="K135" s="442">
        <f>'DETAIL PREVISION BUDGET 2024'!P521</f>
        <v>0</v>
      </c>
      <c r="L135" s="431">
        <f>'DETAIL PREVISION BUDGET 2024'!Q521</f>
        <v>0</v>
      </c>
      <c r="M135" s="442">
        <f>'DETAIL PREVISION BUDGET 2024'!S521</f>
        <v>0</v>
      </c>
      <c r="N135" s="725">
        <f>'DETAIL PREVISION BUDGET 2024'!T521</f>
        <v>4500</v>
      </c>
      <c r="O135" s="442">
        <f>'DETAIL PREVISION BUDGET 2024'!V521</f>
        <v>0</v>
      </c>
      <c r="P135" s="747">
        <f>'DETAIL PREVISION BUDGET 2024'!W521</f>
        <v>0</v>
      </c>
      <c r="Q135" s="1"/>
    </row>
    <row r="136" spans="1:17" hidden="1" outlineLevel="1" x14ac:dyDescent="0.2">
      <c r="A136" s="1323" t="str">
        <f>'DETAIL PREVISION BUDGET 2024'!A525</f>
        <v>Vol à Voile</v>
      </c>
      <c r="B136" s="1394">
        <f>'DETAIL PREVISION BUDGET 2024'!B525</f>
        <v>0</v>
      </c>
      <c r="C136" s="1301">
        <f>'DETAIL PREVISION BUDGET 2024'!D525</f>
        <v>9000</v>
      </c>
      <c r="D136" s="1295">
        <f>'DETAIL PREVISION BUDGET 2024'!E525</f>
        <v>0</v>
      </c>
      <c r="E136" s="442">
        <f>'DETAIL PREVISION BUDGET 2024'!G525</f>
        <v>0</v>
      </c>
      <c r="F136" s="431">
        <f>'DETAIL PREVISION BUDGET 2024'!H525</f>
        <v>0</v>
      </c>
      <c r="G136" s="442">
        <f>'DETAIL PREVISION BUDGET 2024'!J525</f>
        <v>0</v>
      </c>
      <c r="H136" s="431">
        <f>'DETAIL PREVISION BUDGET 2024'!K525</f>
        <v>0</v>
      </c>
      <c r="I136" s="442">
        <f>'DETAIL PREVISION BUDGET 2024'!M525</f>
        <v>0</v>
      </c>
      <c r="J136" s="431">
        <f>'DETAIL PREVISION BUDGET 2024'!N525</f>
        <v>0</v>
      </c>
      <c r="K136" s="442">
        <f>'DETAIL PREVISION BUDGET 2024'!P525</f>
        <v>0</v>
      </c>
      <c r="L136" s="431">
        <f>'DETAIL PREVISION BUDGET 2024'!Q525</f>
        <v>0</v>
      </c>
      <c r="M136" s="442">
        <f>'DETAIL PREVISION BUDGET 2024'!S525</f>
        <v>0</v>
      </c>
      <c r="N136" s="725">
        <f>'DETAIL PREVISION BUDGET 2024'!T525</f>
        <v>0</v>
      </c>
      <c r="O136" s="442">
        <f>'DETAIL PREVISION BUDGET 2024'!V525</f>
        <v>0</v>
      </c>
      <c r="P136" s="747">
        <f>'DETAIL PREVISION BUDGET 2024'!W525</f>
        <v>9000</v>
      </c>
      <c r="Q136" s="1"/>
    </row>
    <row r="137" spans="1:17" collapsed="1" x14ac:dyDescent="0.2">
      <c r="A137" s="1330" t="str">
        <f>'DETAIL PREVISION BUDGET 2024'!A529</f>
        <v>3/ Sous total STAGES</v>
      </c>
      <c r="B137" s="1397">
        <f>'DETAIL PREVISION BUDGET 2024'!B529</f>
        <v>0</v>
      </c>
      <c r="C137" s="1302">
        <f>'DETAIL PREVISION BUDGET 2024'!D529</f>
        <v>124300</v>
      </c>
      <c r="D137" s="1296">
        <f>'DETAIL PREVISION BUDGET 2024'!E529</f>
        <v>0</v>
      </c>
      <c r="E137" s="443">
        <f>'DETAIL PREVISION BUDGET 2024'!G529</f>
        <v>0</v>
      </c>
      <c r="F137" s="432">
        <f>'DETAIL PREVISION BUDGET 2024'!H529</f>
        <v>0</v>
      </c>
      <c r="G137" s="443">
        <f>'DETAIL PREVISION BUDGET 2024'!J529</f>
        <v>0</v>
      </c>
      <c r="H137" s="432">
        <f>'DETAIL PREVISION BUDGET 2024'!K529</f>
        <v>18500</v>
      </c>
      <c r="I137" s="443">
        <f>'DETAIL PREVISION BUDGET 2024'!M529</f>
        <v>0</v>
      </c>
      <c r="J137" s="432">
        <f>'DETAIL PREVISION BUDGET 2024'!N529</f>
        <v>68900</v>
      </c>
      <c r="K137" s="443">
        <f>'DETAIL PREVISION BUDGET 2024'!P529</f>
        <v>0</v>
      </c>
      <c r="L137" s="432">
        <f>'DETAIL PREVISION BUDGET 2024'!Q529</f>
        <v>17900</v>
      </c>
      <c r="M137" s="443">
        <f>'DETAIL PREVISION BUDGET 2024'!S529</f>
        <v>0</v>
      </c>
      <c r="N137" s="726">
        <f>'DETAIL PREVISION BUDGET 2024'!T529</f>
        <v>10000</v>
      </c>
      <c r="O137" s="443">
        <f>'DETAIL PREVISION BUDGET 2024'!V529</f>
        <v>0</v>
      </c>
      <c r="P137" s="748">
        <f>'DETAIL PREVISION BUDGET 2024'!W529</f>
        <v>9000</v>
      </c>
      <c r="Q137" s="1"/>
    </row>
    <row r="138" spans="1:17" x14ac:dyDescent="0.2">
      <c r="A138" s="1332" t="str">
        <f>'DETAIL PREVISION BUDGET 2024'!A530</f>
        <v>4 / Recettes COMPETITIONS</v>
      </c>
      <c r="B138" s="1398">
        <f>'DETAIL PREVISION BUDGET 2024'!B530</f>
        <v>0</v>
      </c>
      <c r="C138" s="1285"/>
      <c r="D138" s="1297"/>
      <c r="E138" s="444"/>
      <c r="F138" s="433"/>
      <c r="G138" s="444"/>
      <c r="H138" s="433"/>
      <c r="I138" s="444"/>
      <c r="J138" s="433"/>
      <c r="K138" s="444"/>
      <c r="L138" s="433"/>
      <c r="M138" s="444"/>
      <c r="N138" s="718"/>
      <c r="O138" s="444"/>
      <c r="P138" s="737"/>
      <c r="Q138" s="326"/>
    </row>
    <row r="139" spans="1:17" hidden="1" outlineLevel="1" x14ac:dyDescent="0.2">
      <c r="A139" s="1334" t="str">
        <f>'DETAIL PREVISION BUDGET 2024'!A531</f>
        <v xml:space="preserve">Parachutisme :        </v>
      </c>
      <c r="B139" s="1396">
        <f>'DETAIL PREVISION BUDGET 2024'!B531</f>
        <v>0</v>
      </c>
      <c r="C139" s="1301">
        <f>'DETAIL PREVISION BUDGET 2024'!D531</f>
        <v>0</v>
      </c>
      <c r="D139" s="1294">
        <f>'DETAIL PREVISION BUDGET 2024'!E531</f>
        <v>0</v>
      </c>
      <c r="E139" s="441">
        <f>'DETAIL PREVISION BUDGET 2024'!G531</f>
        <v>0</v>
      </c>
      <c r="F139" s="431">
        <f>'DETAIL PREVISION BUDGET 2024'!H531</f>
        <v>0</v>
      </c>
      <c r="G139" s="441">
        <f>'DETAIL PREVISION BUDGET 2024'!J531</f>
        <v>0</v>
      </c>
      <c r="H139" s="431">
        <f>'DETAIL PREVISION BUDGET 2024'!K531</f>
        <v>0</v>
      </c>
      <c r="I139" s="441">
        <f>'DETAIL PREVISION BUDGET 2024'!M531</f>
        <v>0</v>
      </c>
      <c r="J139" s="431">
        <f>'DETAIL PREVISION BUDGET 2024'!N531</f>
        <v>0</v>
      </c>
      <c r="K139" s="441">
        <f>'DETAIL PREVISION BUDGET 2024'!P531</f>
        <v>0</v>
      </c>
      <c r="L139" s="431">
        <f>'DETAIL PREVISION BUDGET 2024'!Q531</f>
        <v>0</v>
      </c>
      <c r="M139" s="441">
        <f>'DETAIL PREVISION BUDGET 2024'!S531</f>
        <v>0</v>
      </c>
      <c r="N139" s="725">
        <f>'DETAIL PREVISION BUDGET 2024'!T531</f>
        <v>0</v>
      </c>
      <c r="O139" s="441">
        <f>'DETAIL PREVISION BUDGET 2024'!V531</f>
        <v>0</v>
      </c>
      <c r="P139" s="747">
        <f>'DETAIL PREVISION BUDGET 2024'!W531</f>
        <v>0</v>
      </c>
      <c r="Q139" s="1"/>
    </row>
    <row r="140" spans="1:17" collapsed="1" x14ac:dyDescent="0.2">
      <c r="A140" s="1338" t="str">
        <f>'DETAIL PREVISION BUDGET 2024'!A535</f>
        <v>4/ Sous total COMPETITIONS</v>
      </c>
      <c r="B140" s="1399">
        <f>'DETAIL PREVISION BUDGET 2024'!B535</f>
        <v>0</v>
      </c>
      <c r="C140" s="1302">
        <f>'DETAIL PREVISION BUDGET 2024'!D535</f>
        <v>0</v>
      </c>
      <c r="D140" s="1296">
        <f>'DETAIL PREVISION BUDGET 2024'!E535</f>
        <v>0</v>
      </c>
      <c r="E140" s="443">
        <f>'DETAIL PREVISION BUDGET 2024'!G535</f>
        <v>0</v>
      </c>
      <c r="F140" s="432">
        <f>'DETAIL PREVISION BUDGET 2024'!H535</f>
        <v>0</v>
      </c>
      <c r="G140" s="443">
        <f>'DETAIL PREVISION BUDGET 2024'!J535</f>
        <v>0</v>
      </c>
      <c r="H140" s="432">
        <f>'DETAIL PREVISION BUDGET 2024'!K535</f>
        <v>0</v>
      </c>
      <c r="I140" s="443">
        <f>'DETAIL PREVISION BUDGET 2024'!M535</f>
        <v>0</v>
      </c>
      <c r="J140" s="432">
        <f>'DETAIL PREVISION BUDGET 2024'!N535</f>
        <v>0</v>
      </c>
      <c r="K140" s="443">
        <f>'DETAIL PREVISION BUDGET 2024'!P535</f>
        <v>0</v>
      </c>
      <c r="L140" s="432">
        <f>'DETAIL PREVISION BUDGET 2024'!Q535</f>
        <v>0</v>
      </c>
      <c r="M140" s="443">
        <f>'DETAIL PREVISION BUDGET 2024'!S535</f>
        <v>0</v>
      </c>
      <c r="N140" s="726">
        <f>'DETAIL PREVISION BUDGET 2024'!T535</f>
        <v>0</v>
      </c>
      <c r="O140" s="443">
        <f>'DETAIL PREVISION BUDGET 2024'!V535</f>
        <v>0</v>
      </c>
      <c r="P140" s="748">
        <f>'DETAIL PREVISION BUDGET 2024'!W535</f>
        <v>0</v>
      </c>
      <c r="Q140" s="1"/>
    </row>
    <row r="141" spans="1:17" x14ac:dyDescent="0.2">
      <c r="A141" s="1332" t="str">
        <f>'DETAIL PREVISION BUDGET 2024'!A536</f>
        <v>5 / Recettes VENTES de MATERIELS</v>
      </c>
      <c r="B141" s="1398">
        <f>'DETAIL PREVISION BUDGET 2024'!B536</f>
        <v>0</v>
      </c>
      <c r="C141" s="1285"/>
      <c r="D141" s="1297"/>
      <c r="E141" s="444"/>
      <c r="F141" s="433"/>
      <c r="G141" s="444"/>
      <c r="H141" s="433"/>
      <c r="I141" s="444"/>
      <c r="J141" s="433"/>
      <c r="K141" s="444"/>
      <c r="L141" s="433"/>
      <c r="M141" s="444"/>
      <c r="N141" s="718"/>
      <c r="O141" s="444"/>
      <c r="P141" s="737"/>
      <c r="Q141" s="1"/>
    </row>
    <row r="142" spans="1:17" hidden="1" outlineLevel="1" x14ac:dyDescent="0.2">
      <c r="A142" s="1334" t="str">
        <f>'DETAIL PREVISION BUDGET 2024'!A537</f>
        <v>Aéromodélisme</v>
      </c>
      <c r="B142" s="1396">
        <f>'DETAIL PREVISION BUDGET 2024'!B537</f>
        <v>0</v>
      </c>
      <c r="C142" s="1301">
        <f>'DETAIL PREVISION BUDGET 2024'!D537</f>
        <v>0</v>
      </c>
      <c r="D142" s="1294">
        <f>'DETAIL PREVISION BUDGET 2024'!E537</f>
        <v>0</v>
      </c>
      <c r="E142" s="441">
        <f>'DETAIL PREVISION BUDGET 2024'!G537</f>
        <v>0</v>
      </c>
      <c r="F142" s="431">
        <f>'DETAIL PREVISION BUDGET 2024'!H537</f>
        <v>0</v>
      </c>
      <c r="G142" s="441">
        <f>'DETAIL PREVISION BUDGET 2024'!J537</f>
        <v>0</v>
      </c>
      <c r="H142" s="431">
        <f>'DETAIL PREVISION BUDGET 2024'!K537</f>
        <v>0</v>
      </c>
      <c r="I142" s="441">
        <f>'DETAIL PREVISION BUDGET 2024'!M537</f>
        <v>0</v>
      </c>
      <c r="J142" s="431">
        <f>'DETAIL PREVISION BUDGET 2024'!N537</f>
        <v>0</v>
      </c>
      <c r="K142" s="441">
        <f>'DETAIL PREVISION BUDGET 2024'!P537</f>
        <v>0</v>
      </c>
      <c r="L142" s="431">
        <f>'DETAIL PREVISION BUDGET 2024'!Q537</f>
        <v>0</v>
      </c>
      <c r="M142" s="441">
        <f>'DETAIL PREVISION BUDGET 2024'!S537</f>
        <v>0</v>
      </c>
      <c r="N142" s="725">
        <f>'DETAIL PREVISION BUDGET 2024'!T537</f>
        <v>0</v>
      </c>
      <c r="O142" s="441">
        <f>'DETAIL PREVISION BUDGET 2024'!V537</f>
        <v>0</v>
      </c>
      <c r="P142" s="747">
        <f>'DETAIL PREVISION BUDGET 2024'!W537</f>
        <v>0</v>
      </c>
      <c r="Q142" s="1"/>
    </row>
    <row r="143" spans="1:17" hidden="1" outlineLevel="1" x14ac:dyDescent="0.2">
      <c r="A143" s="1323" t="str">
        <f>'DETAIL PREVISION BUDGET 2024'!A541</f>
        <v xml:space="preserve">Parachutisme        </v>
      </c>
      <c r="B143" s="1394">
        <f>'DETAIL PREVISION BUDGET 2024'!B541</f>
        <v>0</v>
      </c>
      <c r="C143" s="1301">
        <f>'DETAIL PREVISION BUDGET 2024'!D541</f>
        <v>0</v>
      </c>
      <c r="D143" s="1295">
        <f>'DETAIL PREVISION BUDGET 2024'!E541</f>
        <v>0</v>
      </c>
      <c r="E143" s="442">
        <f>'DETAIL PREVISION BUDGET 2024'!G541</f>
        <v>0</v>
      </c>
      <c r="F143" s="431">
        <f>'DETAIL PREVISION BUDGET 2024'!H541</f>
        <v>0</v>
      </c>
      <c r="G143" s="442">
        <f>'DETAIL PREVISION BUDGET 2024'!J541</f>
        <v>0</v>
      </c>
      <c r="H143" s="431">
        <f>'DETAIL PREVISION BUDGET 2024'!K541</f>
        <v>0</v>
      </c>
      <c r="I143" s="442">
        <f>'DETAIL PREVISION BUDGET 2024'!M541</f>
        <v>0</v>
      </c>
      <c r="J143" s="431">
        <f>'DETAIL PREVISION BUDGET 2024'!N541</f>
        <v>0</v>
      </c>
      <c r="K143" s="442">
        <f>'DETAIL PREVISION BUDGET 2024'!P541</f>
        <v>0</v>
      </c>
      <c r="L143" s="431">
        <f>'DETAIL PREVISION BUDGET 2024'!Q541</f>
        <v>0</v>
      </c>
      <c r="M143" s="442">
        <f>'DETAIL PREVISION BUDGET 2024'!S541</f>
        <v>0</v>
      </c>
      <c r="N143" s="725">
        <f>'DETAIL PREVISION BUDGET 2024'!T541</f>
        <v>0</v>
      </c>
      <c r="O143" s="442">
        <f>'DETAIL PREVISION BUDGET 2024'!V541</f>
        <v>0</v>
      </c>
      <c r="P143" s="747">
        <f>'DETAIL PREVISION BUDGET 2024'!W541</f>
        <v>0</v>
      </c>
      <c r="Q143" s="1"/>
    </row>
    <row r="144" spans="1:17" hidden="1" outlineLevel="1" x14ac:dyDescent="0.2">
      <c r="A144" s="1323" t="str">
        <f>'DETAIL PREVISION BUDGET 2024'!A545</f>
        <v>Parapente</v>
      </c>
      <c r="B144" s="1394">
        <f>'DETAIL PREVISION BUDGET 2024'!B545</f>
        <v>0</v>
      </c>
      <c r="C144" s="1301">
        <f>'DETAIL PREVISION BUDGET 2024'!D545</f>
        <v>0</v>
      </c>
      <c r="D144" s="1295">
        <f>'DETAIL PREVISION BUDGET 2024'!E545</f>
        <v>0</v>
      </c>
      <c r="E144" s="442">
        <f>'DETAIL PREVISION BUDGET 2024'!G545</f>
        <v>0</v>
      </c>
      <c r="F144" s="431">
        <f>'DETAIL PREVISION BUDGET 2024'!H545</f>
        <v>0</v>
      </c>
      <c r="G144" s="442">
        <f>'DETAIL PREVISION BUDGET 2024'!J545</f>
        <v>0</v>
      </c>
      <c r="H144" s="431">
        <f>'DETAIL PREVISION BUDGET 2024'!K545</f>
        <v>0</v>
      </c>
      <c r="I144" s="442">
        <f>'DETAIL PREVISION BUDGET 2024'!M545</f>
        <v>0</v>
      </c>
      <c r="J144" s="431">
        <f>'DETAIL PREVISION BUDGET 2024'!N545</f>
        <v>0</v>
      </c>
      <c r="K144" s="442">
        <f>'DETAIL PREVISION BUDGET 2024'!P545</f>
        <v>0</v>
      </c>
      <c r="L144" s="431">
        <f>'DETAIL PREVISION BUDGET 2024'!Q545</f>
        <v>0</v>
      </c>
      <c r="M144" s="442">
        <f>'DETAIL PREVISION BUDGET 2024'!S545</f>
        <v>0</v>
      </c>
      <c r="N144" s="725">
        <f>'DETAIL PREVISION BUDGET 2024'!T545</f>
        <v>0</v>
      </c>
      <c r="O144" s="442">
        <f>'DETAIL PREVISION BUDGET 2024'!V545</f>
        <v>0</v>
      </c>
      <c r="P144" s="747">
        <f>'DETAIL PREVISION BUDGET 2024'!W545</f>
        <v>0</v>
      </c>
      <c r="Q144" s="1"/>
    </row>
    <row r="145" spans="1:17" hidden="1" outlineLevel="1" x14ac:dyDescent="0.2">
      <c r="A145" s="1323" t="str">
        <f>'DETAIL PREVISION BUDGET 2024'!A549</f>
        <v>Vol Moteur :       Avion</v>
      </c>
      <c r="B145" s="1394">
        <f>'DETAIL PREVISION BUDGET 2024'!B549</f>
        <v>0</v>
      </c>
      <c r="C145" s="1301">
        <f>'DETAIL PREVISION BUDGET 2024'!D549</f>
        <v>0</v>
      </c>
      <c r="D145" s="1295">
        <f>'DETAIL PREVISION BUDGET 2024'!E549</f>
        <v>0</v>
      </c>
      <c r="E145" s="442">
        <f>'DETAIL PREVISION BUDGET 2024'!G549</f>
        <v>0</v>
      </c>
      <c r="F145" s="431">
        <f>'DETAIL PREVISION BUDGET 2024'!H549</f>
        <v>0</v>
      </c>
      <c r="G145" s="442">
        <f>'DETAIL PREVISION BUDGET 2024'!J549</f>
        <v>0</v>
      </c>
      <c r="H145" s="431">
        <f>'DETAIL PREVISION BUDGET 2024'!K549</f>
        <v>0</v>
      </c>
      <c r="I145" s="442">
        <f>'DETAIL PREVISION BUDGET 2024'!M549</f>
        <v>0</v>
      </c>
      <c r="J145" s="431">
        <f>'DETAIL PREVISION BUDGET 2024'!N549</f>
        <v>0</v>
      </c>
      <c r="K145" s="442">
        <f>'DETAIL PREVISION BUDGET 2024'!P549</f>
        <v>0</v>
      </c>
      <c r="L145" s="431">
        <f>'DETAIL PREVISION BUDGET 2024'!Q549</f>
        <v>0</v>
      </c>
      <c r="M145" s="442">
        <f>'DETAIL PREVISION BUDGET 2024'!S549</f>
        <v>0</v>
      </c>
      <c r="N145" s="725">
        <f>'DETAIL PREVISION BUDGET 2024'!T549</f>
        <v>0</v>
      </c>
      <c r="O145" s="442">
        <f>'DETAIL PREVISION BUDGET 2024'!V549</f>
        <v>0</v>
      </c>
      <c r="P145" s="747">
        <f>'DETAIL PREVISION BUDGET 2024'!W549</f>
        <v>0</v>
      </c>
      <c r="Q145" s="1"/>
    </row>
    <row r="146" spans="1:17" hidden="1" outlineLevel="1" x14ac:dyDescent="0.2">
      <c r="A146" s="1323" t="str">
        <f>'DETAIL PREVISION BUDGET 2024'!A558</f>
        <v>Vol à Voile</v>
      </c>
      <c r="B146" s="1394">
        <f>'DETAIL PREVISION BUDGET 2024'!B558</f>
        <v>0</v>
      </c>
      <c r="C146" s="1303">
        <f>'DETAIL PREVISION BUDGET 2024'!D558</f>
        <v>0</v>
      </c>
      <c r="D146" s="1295">
        <f>'DETAIL PREVISION BUDGET 2024'!E558</f>
        <v>0</v>
      </c>
      <c r="E146" s="442">
        <f>'DETAIL PREVISION BUDGET 2024'!G558</f>
        <v>0</v>
      </c>
      <c r="F146" s="434">
        <f>'DETAIL PREVISION BUDGET 2024'!H558</f>
        <v>0</v>
      </c>
      <c r="G146" s="442">
        <f>'DETAIL PREVISION BUDGET 2024'!J558</f>
        <v>0</v>
      </c>
      <c r="H146" s="434">
        <f>'DETAIL PREVISION BUDGET 2024'!K558</f>
        <v>0</v>
      </c>
      <c r="I146" s="442">
        <f>'DETAIL PREVISION BUDGET 2024'!M558</f>
        <v>0</v>
      </c>
      <c r="J146" s="434">
        <f>'DETAIL PREVISION BUDGET 2024'!N558</f>
        <v>0</v>
      </c>
      <c r="K146" s="442">
        <f>'DETAIL PREVISION BUDGET 2024'!P558</f>
        <v>0</v>
      </c>
      <c r="L146" s="434">
        <f>'DETAIL PREVISION BUDGET 2024'!Q558</f>
        <v>0</v>
      </c>
      <c r="M146" s="442">
        <f>'DETAIL PREVISION BUDGET 2024'!S558</f>
        <v>0</v>
      </c>
      <c r="N146" s="727">
        <f>'DETAIL PREVISION BUDGET 2024'!T558</f>
        <v>0</v>
      </c>
      <c r="O146" s="442">
        <f>'DETAIL PREVISION BUDGET 2024'!V558</f>
        <v>0</v>
      </c>
      <c r="P146" s="749">
        <f>'DETAIL PREVISION BUDGET 2024'!W558</f>
        <v>0</v>
      </c>
      <c r="Q146" s="1"/>
    </row>
    <row r="147" spans="1:17" collapsed="1" x14ac:dyDescent="0.2">
      <c r="A147" s="1330" t="str">
        <f>'DETAIL PREVISION BUDGET 2024'!A562</f>
        <v>5/ Sous total VENTES de MATERIEL</v>
      </c>
      <c r="B147" s="1397">
        <f>'DETAIL PREVISION BUDGET 2024'!B562</f>
        <v>0</v>
      </c>
      <c r="C147" s="1302">
        <f>'DETAIL PREVISION BUDGET 2024'!D562</f>
        <v>0</v>
      </c>
      <c r="D147" s="1296">
        <f>'DETAIL PREVISION BUDGET 2024'!E562</f>
        <v>0</v>
      </c>
      <c r="E147" s="443">
        <f>'DETAIL PREVISION BUDGET 2024'!G562</f>
        <v>0</v>
      </c>
      <c r="F147" s="432">
        <f>'DETAIL PREVISION BUDGET 2024'!H562</f>
        <v>0</v>
      </c>
      <c r="G147" s="443">
        <f>'DETAIL PREVISION BUDGET 2024'!J562</f>
        <v>0</v>
      </c>
      <c r="H147" s="432">
        <f>'DETAIL PREVISION BUDGET 2024'!K562</f>
        <v>0</v>
      </c>
      <c r="I147" s="443">
        <f>'DETAIL PREVISION BUDGET 2024'!M562</f>
        <v>0</v>
      </c>
      <c r="J147" s="432">
        <f>'DETAIL PREVISION BUDGET 2024'!N562</f>
        <v>0</v>
      </c>
      <c r="K147" s="443">
        <f>'DETAIL PREVISION BUDGET 2024'!P562</f>
        <v>0</v>
      </c>
      <c r="L147" s="432">
        <f>'DETAIL PREVISION BUDGET 2024'!Q562</f>
        <v>0</v>
      </c>
      <c r="M147" s="443">
        <f>'DETAIL PREVISION BUDGET 2024'!S562</f>
        <v>0</v>
      </c>
      <c r="N147" s="726">
        <f>'DETAIL PREVISION BUDGET 2024'!T562</f>
        <v>0</v>
      </c>
      <c r="O147" s="443">
        <f>'DETAIL PREVISION BUDGET 2024'!V562</f>
        <v>0</v>
      </c>
      <c r="P147" s="748">
        <f>'DETAIL PREVISION BUDGET 2024'!W562</f>
        <v>0</v>
      </c>
      <c r="Q147" s="1"/>
    </row>
    <row r="148" spans="1:17" x14ac:dyDescent="0.2">
      <c r="A148" s="1332" t="str">
        <f>'DETAIL PREVISION BUDGET 2024'!A563</f>
        <v>6/ Recettes  de PROVISIONS</v>
      </c>
      <c r="B148" s="1398">
        <f>'DETAIL PREVISION BUDGET 2024'!B563</f>
        <v>0</v>
      </c>
      <c r="C148" s="1285"/>
      <c r="D148" s="1297"/>
      <c r="E148" s="444"/>
      <c r="F148" s="433"/>
      <c r="G148" s="444"/>
      <c r="H148" s="433"/>
      <c r="I148" s="444"/>
      <c r="J148" s="433"/>
      <c r="K148" s="444"/>
      <c r="L148" s="433"/>
      <c r="M148" s="444"/>
      <c r="N148" s="718"/>
      <c r="O148" s="444"/>
      <c r="P148" s="737"/>
      <c r="Q148" s="1"/>
    </row>
    <row r="149" spans="1:17" hidden="1" outlineLevel="1" x14ac:dyDescent="0.2">
      <c r="A149" s="1334" t="str">
        <f>'DETAIL PREVISION BUDGET 2024'!A564</f>
        <v>Assemblée Générale</v>
      </c>
      <c r="B149" s="1396">
        <f>'DETAIL PREVISION BUDGET 2024'!B564</f>
        <v>0</v>
      </c>
      <c r="C149" s="1301">
        <f>'DETAIL PREVISION BUDGET 2024'!D564</f>
        <v>0</v>
      </c>
      <c r="D149" s="1294">
        <f>'DETAIL PREVISION BUDGET 2024'!E564</f>
        <v>0</v>
      </c>
      <c r="E149" s="441">
        <f>'DETAIL PREVISION BUDGET 2024'!G564</f>
        <v>0</v>
      </c>
      <c r="F149" s="431">
        <f>'DETAIL PREVISION BUDGET 2024'!H564</f>
        <v>0</v>
      </c>
      <c r="G149" s="441">
        <f>'DETAIL PREVISION BUDGET 2024'!J564</f>
        <v>0</v>
      </c>
      <c r="H149" s="431">
        <f>'DETAIL PREVISION BUDGET 2024'!K564</f>
        <v>0</v>
      </c>
      <c r="I149" s="441">
        <f>'DETAIL PREVISION BUDGET 2024'!M564</f>
        <v>0</v>
      </c>
      <c r="J149" s="431">
        <f>'DETAIL PREVISION BUDGET 2024'!N564</f>
        <v>0</v>
      </c>
      <c r="K149" s="441">
        <f>'DETAIL PREVISION BUDGET 2024'!P564</f>
        <v>0</v>
      </c>
      <c r="L149" s="431">
        <f>'DETAIL PREVISION BUDGET 2024'!Q564</f>
        <v>0</v>
      </c>
      <c r="M149" s="441">
        <f>'DETAIL PREVISION BUDGET 2024'!S564</f>
        <v>0</v>
      </c>
      <c r="N149" s="725">
        <f>'DETAIL PREVISION BUDGET 2024'!T564</f>
        <v>0</v>
      </c>
      <c r="O149" s="441">
        <f>'DETAIL PREVISION BUDGET 2024'!V564</f>
        <v>0</v>
      </c>
      <c r="P149" s="747">
        <f>'DETAIL PREVISION BUDGET 2024'!W564</f>
        <v>0</v>
      </c>
      <c r="Q149" s="1"/>
    </row>
    <row r="150" spans="1:17" hidden="1" outlineLevel="1" x14ac:dyDescent="0.2">
      <c r="A150" s="1323" t="str">
        <f>'DETAIL PREVISION BUDGET 2024'!A568</f>
        <v>Rencontres</v>
      </c>
      <c r="B150" s="1394">
        <f>'DETAIL PREVISION BUDGET 2024'!B568</f>
        <v>0</v>
      </c>
      <c r="C150" s="1301">
        <f>'DETAIL PREVISION BUDGET 2024'!D568</f>
        <v>30000</v>
      </c>
      <c r="D150" s="1295">
        <f>'DETAIL PREVISION BUDGET 2024'!E568</f>
        <v>0</v>
      </c>
      <c r="E150" s="442">
        <f>'DETAIL PREVISION BUDGET 2024'!G568</f>
        <v>0</v>
      </c>
      <c r="F150" s="431">
        <f>'DETAIL PREVISION BUDGET 2024'!H568</f>
        <v>30000</v>
      </c>
      <c r="G150" s="442">
        <f>'DETAIL PREVISION BUDGET 2024'!J568</f>
        <v>0</v>
      </c>
      <c r="H150" s="431">
        <f>'DETAIL PREVISION BUDGET 2024'!K568</f>
        <v>0</v>
      </c>
      <c r="I150" s="442">
        <f>'DETAIL PREVISION BUDGET 2024'!M568</f>
        <v>0</v>
      </c>
      <c r="J150" s="431">
        <f>'DETAIL PREVISION BUDGET 2024'!N568</f>
        <v>0</v>
      </c>
      <c r="K150" s="442">
        <f>'DETAIL PREVISION BUDGET 2024'!P568</f>
        <v>0</v>
      </c>
      <c r="L150" s="431">
        <f>'DETAIL PREVISION BUDGET 2024'!Q568</f>
        <v>0</v>
      </c>
      <c r="M150" s="442">
        <f>'DETAIL PREVISION BUDGET 2024'!S568</f>
        <v>0</v>
      </c>
      <c r="N150" s="725">
        <f>'DETAIL PREVISION BUDGET 2024'!T568</f>
        <v>0</v>
      </c>
      <c r="O150" s="442">
        <f>'DETAIL PREVISION BUDGET 2024'!V568</f>
        <v>0</v>
      </c>
      <c r="P150" s="747">
        <f>'DETAIL PREVISION BUDGET 2024'!W568</f>
        <v>0</v>
      </c>
      <c r="Q150" s="1"/>
    </row>
    <row r="151" spans="1:17" hidden="1" outlineLevel="1" x14ac:dyDescent="0.2">
      <c r="A151" s="1323" t="str">
        <f>'DETAIL PREVISION BUDGET 2024'!A572</f>
        <v>Soulac</v>
      </c>
      <c r="B151" s="1394">
        <f>'DETAIL PREVISION BUDGET 2024'!B572</f>
        <v>0</v>
      </c>
      <c r="C151" s="1301">
        <f>'DETAIL PREVISION BUDGET 2024'!D572</f>
        <v>0</v>
      </c>
      <c r="D151" s="1295">
        <f>'DETAIL PREVISION BUDGET 2024'!E572</f>
        <v>0</v>
      </c>
      <c r="E151" s="442">
        <f>'DETAIL PREVISION BUDGET 2024'!G572</f>
        <v>0</v>
      </c>
      <c r="F151" s="431">
        <f>'DETAIL PREVISION BUDGET 2024'!H572</f>
        <v>0</v>
      </c>
      <c r="G151" s="442">
        <f>'DETAIL PREVISION BUDGET 2024'!J572</f>
        <v>0</v>
      </c>
      <c r="H151" s="431">
        <f>'DETAIL PREVISION BUDGET 2024'!K572</f>
        <v>0</v>
      </c>
      <c r="I151" s="442">
        <f>'DETAIL PREVISION BUDGET 2024'!M572</f>
        <v>0</v>
      </c>
      <c r="J151" s="431">
        <f>'DETAIL PREVISION BUDGET 2024'!N572</f>
        <v>0</v>
      </c>
      <c r="K151" s="442">
        <f>'DETAIL PREVISION BUDGET 2024'!P572</f>
        <v>0</v>
      </c>
      <c r="L151" s="431">
        <f>'DETAIL PREVISION BUDGET 2024'!Q572</f>
        <v>0</v>
      </c>
      <c r="M151" s="442">
        <f>'DETAIL PREVISION BUDGET 2024'!S572</f>
        <v>0</v>
      </c>
      <c r="N151" s="725">
        <f>'DETAIL PREVISION BUDGET 2024'!T572</f>
        <v>0</v>
      </c>
      <c r="O151" s="442">
        <f>'DETAIL PREVISION BUDGET 2024'!V572</f>
        <v>0</v>
      </c>
      <c r="P151" s="747">
        <f>'DETAIL PREVISION BUDGET 2024'!W572</f>
        <v>0</v>
      </c>
      <c r="Q151" s="1"/>
    </row>
    <row r="152" spans="1:17" hidden="1" outlineLevel="1" x14ac:dyDescent="0.2">
      <c r="A152" s="1323" t="str">
        <f>'DETAIL PREVISION BUDGET 2024'!A576</f>
        <v>Réincorporation de Provisions  AM</v>
      </c>
      <c r="B152" s="1394">
        <f>'DETAIL PREVISION BUDGET 2024'!B576</f>
        <v>0</v>
      </c>
      <c r="C152" s="1301">
        <f>'DETAIL PREVISION BUDGET 2024'!D576</f>
        <v>0</v>
      </c>
      <c r="D152" s="1295">
        <f>'DETAIL PREVISION BUDGET 2024'!E576</f>
        <v>0</v>
      </c>
      <c r="E152" s="442">
        <f>'DETAIL PREVISION BUDGET 2024'!G576</f>
        <v>0</v>
      </c>
      <c r="F152" s="431">
        <f>'DETAIL PREVISION BUDGET 2024'!H576</f>
        <v>0</v>
      </c>
      <c r="G152" s="442">
        <f>'DETAIL PREVISION BUDGET 2024'!J576</f>
        <v>0</v>
      </c>
      <c r="H152" s="431">
        <f>'DETAIL PREVISION BUDGET 2024'!K576</f>
        <v>0</v>
      </c>
      <c r="I152" s="442">
        <f>'DETAIL PREVISION BUDGET 2024'!M576</f>
        <v>0</v>
      </c>
      <c r="J152" s="431">
        <f>'DETAIL PREVISION BUDGET 2024'!N576</f>
        <v>0</v>
      </c>
      <c r="K152" s="442">
        <f>'DETAIL PREVISION BUDGET 2024'!P576</f>
        <v>0</v>
      </c>
      <c r="L152" s="431">
        <f>'DETAIL PREVISION BUDGET 2024'!Q576</f>
        <v>0</v>
      </c>
      <c r="M152" s="442">
        <f>'DETAIL PREVISION BUDGET 2024'!S576</f>
        <v>0</v>
      </c>
      <c r="N152" s="725">
        <f>'DETAIL PREVISION BUDGET 2024'!T576</f>
        <v>0</v>
      </c>
      <c r="O152" s="442">
        <f>'DETAIL PREVISION BUDGET 2024'!V576</f>
        <v>0</v>
      </c>
      <c r="P152" s="747">
        <f>'DETAIL PREVISION BUDGET 2024'!W576</f>
        <v>0</v>
      </c>
      <c r="Q152" s="1"/>
    </row>
    <row r="153" spans="1:17" hidden="1" outlineLevel="1" x14ac:dyDescent="0.2">
      <c r="A153" s="1323" t="str">
        <f>'DETAIL PREVISION BUDGET 2024'!A580</f>
        <v>Réincorporation de Provisions  Paras</v>
      </c>
      <c r="B153" s="1394">
        <f>'DETAIL PREVISION BUDGET 2024'!B580</f>
        <v>0</v>
      </c>
      <c r="C153" s="1301">
        <f>'DETAIL PREVISION BUDGET 2024'!D580</f>
        <v>0</v>
      </c>
      <c r="D153" s="1295">
        <f>'DETAIL PREVISION BUDGET 2024'!E580</f>
        <v>0</v>
      </c>
      <c r="E153" s="442">
        <f>'DETAIL PREVISION BUDGET 2024'!G580</f>
        <v>0</v>
      </c>
      <c r="F153" s="431">
        <f>'DETAIL PREVISION BUDGET 2024'!H580</f>
        <v>0</v>
      </c>
      <c r="G153" s="442">
        <f>'DETAIL PREVISION BUDGET 2024'!J580</f>
        <v>0</v>
      </c>
      <c r="H153" s="431">
        <f>'DETAIL PREVISION BUDGET 2024'!K580</f>
        <v>0</v>
      </c>
      <c r="I153" s="442">
        <f>'DETAIL PREVISION BUDGET 2024'!M580</f>
        <v>0</v>
      </c>
      <c r="J153" s="431">
        <f>'DETAIL PREVISION BUDGET 2024'!N580</f>
        <v>0</v>
      </c>
      <c r="K153" s="442">
        <f>'DETAIL PREVISION BUDGET 2024'!P580</f>
        <v>0</v>
      </c>
      <c r="L153" s="431">
        <f>'DETAIL PREVISION BUDGET 2024'!Q580</f>
        <v>0</v>
      </c>
      <c r="M153" s="442">
        <f>'DETAIL PREVISION BUDGET 2024'!S580</f>
        <v>0</v>
      </c>
      <c r="N153" s="725">
        <f>'DETAIL PREVISION BUDGET 2024'!T580</f>
        <v>0</v>
      </c>
      <c r="O153" s="442">
        <f>'DETAIL PREVISION BUDGET 2024'!V580</f>
        <v>0</v>
      </c>
      <c r="P153" s="747">
        <f>'DETAIL PREVISION BUDGET 2024'!W580</f>
        <v>0</v>
      </c>
      <c r="Q153" s="1"/>
    </row>
    <row r="154" spans="1:17" hidden="1" outlineLevel="1" x14ac:dyDescent="0.2">
      <c r="A154" s="1323" t="str">
        <f>'DETAIL PREVISION BUDGET 2024'!A584</f>
        <v>Réincorporation de Provisions  Vol Libre - Parapente</v>
      </c>
      <c r="B154" s="1394">
        <f>'DETAIL PREVISION BUDGET 2024'!B584</f>
        <v>0</v>
      </c>
      <c r="C154" s="1301">
        <f>'DETAIL PREVISION BUDGET 2024'!D584</f>
        <v>0</v>
      </c>
      <c r="D154" s="1295">
        <f>'DETAIL PREVISION BUDGET 2024'!E584</f>
        <v>0</v>
      </c>
      <c r="E154" s="442">
        <f>'DETAIL PREVISION BUDGET 2024'!G584</f>
        <v>0</v>
      </c>
      <c r="F154" s="431">
        <f>'DETAIL PREVISION BUDGET 2024'!H584</f>
        <v>0</v>
      </c>
      <c r="G154" s="442">
        <f>'DETAIL PREVISION BUDGET 2024'!J584</f>
        <v>0</v>
      </c>
      <c r="H154" s="431">
        <f>'DETAIL PREVISION BUDGET 2024'!K584</f>
        <v>0</v>
      </c>
      <c r="I154" s="442">
        <f>'DETAIL PREVISION BUDGET 2024'!M584</f>
        <v>0</v>
      </c>
      <c r="J154" s="431">
        <f>'DETAIL PREVISION BUDGET 2024'!N584</f>
        <v>0</v>
      </c>
      <c r="K154" s="442">
        <f>'DETAIL PREVISION BUDGET 2024'!P584</f>
        <v>0</v>
      </c>
      <c r="L154" s="431">
        <f>'DETAIL PREVISION BUDGET 2024'!Q584</f>
        <v>0</v>
      </c>
      <c r="M154" s="442">
        <f>'DETAIL PREVISION BUDGET 2024'!S584</f>
        <v>0</v>
      </c>
      <c r="N154" s="725">
        <f>'DETAIL PREVISION BUDGET 2024'!T584</f>
        <v>0</v>
      </c>
      <c r="O154" s="442">
        <f>'DETAIL PREVISION BUDGET 2024'!V584</f>
        <v>0</v>
      </c>
      <c r="P154" s="747">
        <f>'DETAIL PREVISION BUDGET 2024'!W584</f>
        <v>0</v>
      </c>
      <c r="Q154" s="1"/>
    </row>
    <row r="155" spans="1:17" hidden="1" outlineLevel="1" x14ac:dyDescent="0.2">
      <c r="A155" s="1323" t="str">
        <f>'DETAIL PREVISION BUDGET 2024'!A588</f>
        <v>Réincorporation de Provisions Vol Libre - Paramoteur</v>
      </c>
      <c r="B155" s="1394">
        <f>'DETAIL PREVISION BUDGET 2024'!B588</f>
        <v>0</v>
      </c>
      <c r="C155" s="1301">
        <f>'DETAIL PREVISION BUDGET 2024'!D588</f>
        <v>10000</v>
      </c>
      <c r="D155" s="1295">
        <f>'DETAIL PREVISION BUDGET 2024'!E588</f>
        <v>0</v>
      </c>
      <c r="E155" s="442">
        <f>'DETAIL PREVISION BUDGET 2024'!G588</f>
        <v>0</v>
      </c>
      <c r="F155" s="431">
        <f>'DETAIL PREVISION BUDGET 2024'!H588</f>
        <v>0</v>
      </c>
      <c r="G155" s="442">
        <f>'DETAIL PREVISION BUDGET 2024'!J588</f>
        <v>0</v>
      </c>
      <c r="H155" s="431">
        <f>'DETAIL PREVISION BUDGET 2024'!K588</f>
        <v>0</v>
      </c>
      <c r="I155" s="442">
        <f>'DETAIL PREVISION BUDGET 2024'!M588</f>
        <v>0</v>
      </c>
      <c r="J155" s="431">
        <f>'DETAIL PREVISION BUDGET 2024'!N588</f>
        <v>0</v>
      </c>
      <c r="K155" s="442">
        <f>'DETAIL PREVISION BUDGET 2024'!P588</f>
        <v>0</v>
      </c>
      <c r="L155" s="431">
        <f>'DETAIL PREVISION BUDGET 2024'!Q588</f>
        <v>10000</v>
      </c>
      <c r="M155" s="442">
        <f>'DETAIL PREVISION BUDGET 2024'!S588</f>
        <v>0</v>
      </c>
      <c r="N155" s="725">
        <f>'DETAIL PREVISION BUDGET 2024'!T588</f>
        <v>0</v>
      </c>
      <c r="O155" s="442">
        <f>'DETAIL PREVISION BUDGET 2024'!V588</f>
        <v>0</v>
      </c>
      <c r="P155" s="747">
        <f>'DETAIL PREVISION BUDGET 2024'!W588</f>
        <v>0</v>
      </c>
      <c r="Q155" s="1"/>
    </row>
    <row r="156" spans="1:17" hidden="1" outlineLevel="1" x14ac:dyDescent="0.2">
      <c r="A156" s="1323" t="str">
        <f>'DETAIL PREVISION BUDGET 2024'!A592</f>
        <v>Provisions  Vol Moteur : Avion</v>
      </c>
      <c r="B156" s="1394">
        <f>'DETAIL PREVISION BUDGET 2024'!B592</f>
        <v>0</v>
      </c>
      <c r="C156" s="1301">
        <f>'DETAIL PREVISION BUDGET 2024'!D592</f>
        <v>35000</v>
      </c>
      <c r="D156" s="1295">
        <f>'DETAIL PREVISION BUDGET 2024'!E592</f>
        <v>0</v>
      </c>
      <c r="E156" s="442">
        <f>'DETAIL PREVISION BUDGET 2024'!G592</f>
        <v>0</v>
      </c>
      <c r="F156" s="431">
        <f>'DETAIL PREVISION BUDGET 2024'!H592</f>
        <v>0</v>
      </c>
      <c r="G156" s="442">
        <f>'DETAIL PREVISION BUDGET 2024'!J592</f>
        <v>0</v>
      </c>
      <c r="H156" s="431">
        <f>'DETAIL PREVISION BUDGET 2024'!K592</f>
        <v>0</v>
      </c>
      <c r="I156" s="442">
        <f>'DETAIL PREVISION BUDGET 2024'!M592</f>
        <v>0</v>
      </c>
      <c r="J156" s="431">
        <f>'DETAIL PREVISION BUDGET 2024'!N592</f>
        <v>0</v>
      </c>
      <c r="K156" s="442">
        <f>'DETAIL PREVISION BUDGET 2024'!P592</f>
        <v>0</v>
      </c>
      <c r="L156" s="431">
        <f>'DETAIL PREVISION BUDGET 2024'!Q592</f>
        <v>0</v>
      </c>
      <c r="M156" s="442">
        <f>'DETAIL PREVISION BUDGET 2024'!S592</f>
        <v>0</v>
      </c>
      <c r="N156" s="725">
        <f>'DETAIL PREVISION BUDGET 2024'!T592</f>
        <v>35000</v>
      </c>
      <c r="O156" s="442">
        <f>'DETAIL PREVISION BUDGET 2024'!V592</f>
        <v>0</v>
      </c>
      <c r="P156" s="747">
        <f>'DETAIL PREVISION BUDGET 2024'!W592</f>
        <v>0</v>
      </c>
      <c r="Q156" s="1"/>
    </row>
    <row r="157" spans="1:17" hidden="1" outlineLevel="1" x14ac:dyDescent="0.2">
      <c r="A157" s="1323" t="str">
        <f>'DETAIL PREVISION BUDGET 2024'!A598</f>
        <v>Réincorporation de Provisions  Vol Moteur : ULM</v>
      </c>
      <c r="B157" s="1394">
        <f>'DETAIL PREVISION BUDGET 2024'!B598</f>
        <v>0</v>
      </c>
      <c r="C157" s="1301">
        <f>'DETAIL PREVISION BUDGET 2024'!D598</f>
        <v>5000</v>
      </c>
      <c r="D157" s="1295">
        <f>'DETAIL PREVISION BUDGET 2024'!E598</f>
        <v>0</v>
      </c>
      <c r="E157" s="442">
        <f>'DETAIL PREVISION BUDGET 2024'!G598</f>
        <v>0</v>
      </c>
      <c r="F157" s="431">
        <f>'DETAIL PREVISION BUDGET 2024'!H598</f>
        <v>0</v>
      </c>
      <c r="G157" s="442">
        <f>'DETAIL PREVISION BUDGET 2024'!J598</f>
        <v>0</v>
      </c>
      <c r="H157" s="431">
        <f>'DETAIL PREVISION BUDGET 2024'!K598</f>
        <v>0</v>
      </c>
      <c r="I157" s="442">
        <f>'DETAIL PREVISION BUDGET 2024'!M598</f>
        <v>0</v>
      </c>
      <c r="J157" s="431">
        <f>'DETAIL PREVISION BUDGET 2024'!N598</f>
        <v>0</v>
      </c>
      <c r="K157" s="442">
        <f>'DETAIL PREVISION BUDGET 2024'!P598</f>
        <v>0</v>
      </c>
      <c r="L157" s="431">
        <f>'DETAIL PREVISION BUDGET 2024'!Q598</f>
        <v>0</v>
      </c>
      <c r="M157" s="442">
        <f>'DETAIL PREVISION BUDGET 2024'!S598</f>
        <v>0</v>
      </c>
      <c r="N157" s="725">
        <f>'DETAIL PREVISION BUDGET 2024'!T598</f>
        <v>5000</v>
      </c>
      <c r="O157" s="442">
        <f>'DETAIL PREVISION BUDGET 2024'!V598</f>
        <v>0</v>
      </c>
      <c r="P157" s="747">
        <f>'DETAIL PREVISION BUDGET 2024'!W598</f>
        <v>0</v>
      </c>
      <c r="Q157" s="1"/>
    </row>
    <row r="158" spans="1:17" hidden="1" outlineLevel="1" x14ac:dyDescent="0.2">
      <c r="A158" s="1323" t="str">
        <f>'DETAIL PREVISION BUDGET 2024'!A604</f>
        <v>Réincorporation de Provisions  Vol à Voile</v>
      </c>
      <c r="B158" s="1394">
        <f>'DETAIL PREVISION BUDGET 2024'!B604</f>
        <v>0</v>
      </c>
      <c r="C158" s="1301">
        <f>'DETAIL PREVISION BUDGET 2024'!D604</f>
        <v>0</v>
      </c>
      <c r="D158" s="1295">
        <f>'DETAIL PREVISION BUDGET 2024'!E604</f>
        <v>0</v>
      </c>
      <c r="E158" s="442">
        <f>'DETAIL PREVISION BUDGET 2024'!G604</f>
        <v>0</v>
      </c>
      <c r="F158" s="431">
        <f>'DETAIL PREVISION BUDGET 2024'!H604</f>
        <v>0</v>
      </c>
      <c r="G158" s="442">
        <f>'DETAIL PREVISION BUDGET 2024'!J604</f>
        <v>0</v>
      </c>
      <c r="H158" s="431">
        <f>'DETAIL PREVISION BUDGET 2024'!K604</f>
        <v>0</v>
      </c>
      <c r="I158" s="442">
        <f>'DETAIL PREVISION BUDGET 2024'!M604</f>
        <v>0</v>
      </c>
      <c r="J158" s="431">
        <f>'DETAIL PREVISION BUDGET 2024'!N604</f>
        <v>0</v>
      </c>
      <c r="K158" s="442">
        <f>'DETAIL PREVISION BUDGET 2024'!P604</f>
        <v>0</v>
      </c>
      <c r="L158" s="431">
        <f>'DETAIL PREVISION BUDGET 2024'!Q604</f>
        <v>0</v>
      </c>
      <c r="M158" s="442">
        <f>'DETAIL PREVISION BUDGET 2024'!S604</f>
        <v>0</v>
      </c>
      <c r="N158" s="725">
        <f>'DETAIL PREVISION BUDGET 2024'!T604</f>
        <v>0</v>
      </c>
      <c r="O158" s="442">
        <f>'DETAIL PREVISION BUDGET 2024'!V604</f>
        <v>0</v>
      </c>
      <c r="P158" s="747">
        <f>'DETAIL PREVISION BUDGET 2024'!W604</f>
        <v>0</v>
      </c>
      <c r="Q158" s="1"/>
    </row>
    <row r="159" spans="1:17" hidden="1" outlineLevel="1" x14ac:dyDescent="0.2">
      <c r="A159" s="1323" t="str">
        <f>'DETAIL PREVISION BUDGET 2024'!A608</f>
        <v>Reserves provisions diverses</v>
      </c>
      <c r="B159" s="1394">
        <f>'DETAIL PREVISION BUDGET 2024'!B608</f>
        <v>0</v>
      </c>
      <c r="C159" s="1301">
        <f>'DETAIL PREVISION BUDGET 2024'!D608</f>
        <v>20000</v>
      </c>
      <c r="D159" s="1295">
        <f>'DETAIL PREVISION BUDGET 2024'!E608</f>
        <v>0</v>
      </c>
      <c r="E159" s="442">
        <f>'DETAIL PREVISION BUDGET 2024'!G608</f>
        <v>0</v>
      </c>
      <c r="F159" s="431">
        <f>'DETAIL PREVISION BUDGET 2024'!H608</f>
        <v>20000</v>
      </c>
      <c r="G159" s="442">
        <f>'DETAIL PREVISION BUDGET 2024'!J608</f>
        <v>0</v>
      </c>
      <c r="H159" s="431">
        <f>'DETAIL PREVISION BUDGET 2024'!K608</f>
        <v>0</v>
      </c>
      <c r="I159" s="442">
        <f>'DETAIL PREVISION BUDGET 2024'!M608</f>
        <v>0</v>
      </c>
      <c r="J159" s="431">
        <f>'DETAIL PREVISION BUDGET 2024'!N608</f>
        <v>0</v>
      </c>
      <c r="K159" s="442">
        <f>'DETAIL PREVISION BUDGET 2024'!P608</f>
        <v>0</v>
      </c>
      <c r="L159" s="431">
        <f>'DETAIL PREVISION BUDGET 2024'!Q608</f>
        <v>0</v>
      </c>
      <c r="M159" s="442">
        <f>'DETAIL PREVISION BUDGET 2024'!S608</f>
        <v>0</v>
      </c>
      <c r="N159" s="725">
        <f>'DETAIL PREVISION BUDGET 2024'!T608</f>
        <v>0</v>
      </c>
      <c r="O159" s="442">
        <f>'DETAIL PREVISION BUDGET 2024'!V608</f>
        <v>0</v>
      </c>
      <c r="P159" s="747">
        <f>'DETAIL PREVISION BUDGET 2024'!W608</f>
        <v>0</v>
      </c>
      <c r="Q159" s="1"/>
    </row>
    <row r="160" spans="1:17" collapsed="1" x14ac:dyDescent="0.2">
      <c r="A160" s="1330" t="str">
        <f>'DETAIL PREVISION BUDGET 2024'!A612</f>
        <v>6/ Sous total PROVISIONS</v>
      </c>
      <c r="B160" s="1397">
        <f>'DETAIL PREVISION BUDGET 2024'!B612</f>
        <v>0</v>
      </c>
      <c r="C160" s="1302">
        <f>'DETAIL PREVISION BUDGET 2024'!D612</f>
        <v>100000</v>
      </c>
      <c r="D160" s="1296">
        <f>'DETAIL PREVISION BUDGET 2024'!E612</f>
        <v>0</v>
      </c>
      <c r="E160" s="443">
        <f>'DETAIL PREVISION BUDGET 2024'!G612</f>
        <v>0</v>
      </c>
      <c r="F160" s="432">
        <f>'DETAIL PREVISION BUDGET 2024'!H612</f>
        <v>50000</v>
      </c>
      <c r="G160" s="443">
        <f>'DETAIL PREVISION BUDGET 2024'!J612</f>
        <v>0</v>
      </c>
      <c r="H160" s="432">
        <f>'DETAIL PREVISION BUDGET 2024'!K612</f>
        <v>0</v>
      </c>
      <c r="I160" s="443">
        <f>'DETAIL PREVISION BUDGET 2024'!M612</f>
        <v>0</v>
      </c>
      <c r="J160" s="432">
        <f>'DETAIL PREVISION BUDGET 2024'!N612</f>
        <v>0</v>
      </c>
      <c r="K160" s="443">
        <f>'DETAIL PREVISION BUDGET 2024'!P612</f>
        <v>0</v>
      </c>
      <c r="L160" s="432">
        <f>'DETAIL PREVISION BUDGET 2024'!Q612</f>
        <v>10000</v>
      </c>
      <c r="M160" s="443">
        <f>'DETAIL PREVISION BUDGET 2024'!S612</f>
        <v>0</v>
      </c>
      <c r="N160" s="726">
        <f>'DETAIL PREVISION BUDGET 2024'!T612</f>
        <v>40000</v>
      </c>
      <c r="O160" s="443">
        <f>'DETAIL PREVISION BUDGET 2024'!V612</f>
        <v>0</v>
      </c>
      <c r="P160" s="748">
        <f>'DETAIL PREVISION BUDGET 2024'!W612</f>
        <v>0</v>
      </c>
      <c r="Q160" s="1"/>
    </row>
    <row r="161" spans="1:17" x14ac:dyDescent="0.2">
      <c r="A161" s="1332" t="str">
        <f>'DETAIL PREVISION BUDGET 2024'!A613</f>
        <v>7/ Recettes  de FORMATION</v>
      </c>
      <c r="B161" s="1398">
        <f>'DETAIL PREVISION BUDGET 2024'!B613</f>
        <v>0</v>
      </c>
      <c r="C161" s="1285"/>
      <c r="D161" s="1297"/>
      <c r="E161" s="444"/>
      <c r="F161" s="433"/>
      <c r="G161" s="444"/>
      <c r="H161" s="433"/>
      <c r="I161" s="444"/>
      <c r="J161" s="433"/>
      <c r="K161" s="444"/>
      <c r="L161" s="433"/>
      <c r="M161" s="444"/>
      <c r="N161" s="718"/>
      <c r="O161" s="444"/>
      <c r="P161" s="737"/>
      <c r="Q161" s="1"/>
    </row>
    <row r="162" spans="1:17" x14ac:dyDescent="0.2">
      <c r="A162" s="1336" t="str">
        <f>'DETAIL PREVISION BUDGET 2024'!A617</f>
        <v>7/ Sous total FORMATION</v>
      </c>
      <c r="B162" s="1400">
        <f>'DETAIL PREVISION BUDGET 2024'!B617</f>
        <v>0</v>
      </c>
      <c r="C162" s="1304">
        <f>'DETAIL PREVISION BUDGET 2024'!D617</f>
        <v>0</v>
      </c>
      <c r="D162" s="1296">
        <f>'DETAIL PREVISION BUDGET 2024'!E617</f>
        <v>0</v>
      </c>
      <c r="E162" s="443">
        <f>'DETAIL PREVISION BUDGET 2024'!G617</f>
        <v>0</v>
      </c>
      <c r="F162" s="435">
        <f>'DETAIL PREVISION BUDGET 2024'!H617</f>
        <v>0</v>
      </c>
      <c r="G162" s="443">
        <f>'DETAIL PREVISION BUDGET 2024'!J617</f>
        <v>0</v>
      </c>
      <c r="H162" s="435">
        <f>'DETAIL PREVISION BUDGET 2024'!K617</f>
        <v>0</v>
      </c>
      <c r="I162" s="443">
        <f>'DETAIL PREVISION BUDGET 2024'!M617</f>
        <v>0</v>
      </c>
      <c r="J162" s="435">
        <f>'DETAIL PREVISION BUDGET 2024'!N617</f>
        <v>0</v>
      </c>
      <c r="K162" s="443">
        <f>'DETAIL PREVISION BUDGET 2024'!P617</f>
        <v>0</v>
      </c>
      <c r="L162" s="435">
        <f>'DETAIL PREVISION BUDGET 2024'!Q617</f>
        <v>0</v>
      </c>
      <c r="M162" s="443">
        <f>'DETAIL PREVISION BUDGET 2024'!S617</f>
        <v>0</v>
      </c>
      <c r="N162" s="728">
        <f>'DETAIL PREVISION BUDGET 2024'!T617</f>
        <v>0</v>
      </c>
      <c r="O162" s="443">
        <f>'DETAIL PREVISION BUDGET 2024'!V617</f>
        <v>0</v>
      </c>
      <c r="P162" s="750">
        <f>'DETAIL PREVISION BUDGET 2024'!W617</f>
        <v>0</v>
      </c>
      <c r="Q162" s="1"/>
    </row>
    <row r="163" spans="1:17" x14ac:dyDescent="0.2">
      <c r="A163" s="1332" t="str">
        <f>'DETAIL PREVISION BUDGET 2024'!A618</f>
        <v>8/ Recettes  EVENEMENTS</v>
      </c>
      <c r="B163" s="1398">
        <f>'DETAIL PREVISION BUDGET 2024'!B618</f>
        <v>0</v>
      </c>
      <c r="C163" s="1285"/>
      <c r="D163" s="1297"/>
      <c r="E163" s="444"/>
      <c r="F163" s="433"/>
      <c r="G163" s="444"/>
      <c r="H163" s="433"/>
      <c r="I163" s="444"/>
      <c r="J163" s="433"/>
      <c r="K163" s="444"/>
      <c r="L163" s="433"/>
      <c r="M163" s="444"/>
      <c r="N163" s="718"/>
      <c r="O163" s="444"/>
      <c r="P163" s="737"/>
      <c r="Q163" s="1"/>
    </row>
    <row r="164" spans="1:17" hidden="1" outlineLevel="1" x14ac:dyDescent="0.2">
      <c r="A164" s="1334" t="str">
        <f>'DETAIL PREVISION BUDGET 2024'!A619</f>
        <v>Assemblée Générale 2019</v>
      </c>
      <c r="B164" s="1396">
        <f>'DETAIL PREVISION BUDGET 2024'!B619</f>
        <v>0</v>
      </c>
      <c r="C164" s="1301">
        <f>'DETAIL PREVISION BUDGET 2024'!D619</f>
        <v>0</v>
      </c>
      <c r="D164" s="1294">
        <f>'DETAIL PREVISION BUDGET 2024'!E619</f>
        <v>0</v>
      </c>
      <c r="E164" s="441">
        <f>'DETAIL PREVISION BUDGET 2024'!G619</f>
        <v>0</v>
      </c>
      <c r="F164" s="431">
        <f>'DETAIL PREVISION BUDGET 2024'!H619</f>
        <v>0</v>
      </c>
      <c r="G164" s="441">
        <f>'DETAIL PREVISION BUDGET 2024'!J619</f>
        <v>0</v>
      </c>
      <c r="H164" s="431">
        <f>'DETAIL PREVISION BUDGET 2024'!K619</f>
        <v>0</v>
      </c>
      <c r="I164" s="441">
        <f>'DETAIL PREVISION BUDGET 2024'!M619</f>
        <v>0</v>
      </c>
      <c r="J164" s="431">
        <f>'DETAIL PREVISION BUDGET 2024'!N619</f>
        <v>0</v>
      </c>
      <c r="K164" s="441">
        <f>'DETAIL PREVISION BUDGET 2024'!P619</f>
        <v>0</v>
      </c>
      <c r="L164" s="431">
        <f>'DETAIL PREVISION BUDGET 2024'!Q619</f>
        <v>0</v>
      </c>
      <c r="M164" s="441">
        <f>'DETAIL PREVISION BUDGET 2024'!S619</f>
        <v>0</v>
      </c>
      <c r="N164" s="725">
        <f>'DETAIL PREVISION BUDGET 2024'!T619</f>
        <v>0</v>
      </c>
      <c r="O164" s="441">
        <f>'DETAIL PREVISION BUDGET 2024'!V619</f>
        <v>0</v>
      </c>
      <c r="P164" s="747">
        <f>'DETAIL PREVISION BUDGET 2024'!W619</f>
        <v>0</v>
      </c>
      <c r="Q164" s="1"/>
    </row>
    <row r="165" spans="1:17" hidden="1" outlineLevel="1" x14ac:dyDescent="0.2">
      <c r="A165" s="1323" t="str">
        <f>'DETAIL PREVISION BUDGET 2024'!A624</f>
        <v>Rencontres</v>
      </c>
      <c r="B165" s="1394">
        <f>'DETAIL PREVISION BUDGET 2024'!B624</f>
        <v>0</v>
      </c>
      <c r="C165" s="1301">
        <f>'DETAIL PREVISION BUDGET 2024'!D624</f>
        <v>33300</v>
      </c>
      <c r="D165" s="1295">
        <f>'DETAIL PREVISION BUDGET 2024'!E624</f>
        <v>0</v>
      </c>
      <c r="E165" s="442">
        <f>'DETAIL PREVISION BUDGET 2024'!G624</f>
        <v>0</v>
      </c>
      <c r="F165" s="431">
        <f>'DETAIL PREVISION BUDGET 2024'!H624</f>
        <v>26000</v>
      </c>
      <c r="G165" s="442">
        <f>'DETAIL PREVISION BUDGET 2024'!J624</f>
        <v>0</v>
      </c>
      <c r="H165" s="431">
        <f>'DETAIL PREVISION BUDGET 2024'!K624</f>
        <v>0</v>
      </c>
      <c r="I165" s="442">
        <f>'DETAIL PREVISION BUDGET 2024'!M624</f>
        <v>0</v>
      </c>
      <c r="J165" s="431">
        <f>'DETAIL PREVISION BUDGET 2024'!N624</f>
        <v>4000</v>
      </c>
      <c r="K165" s="442">
        <f>'DETAIL PREVISION BUDGET 2024'!P624</f>
        <v>0</v>
      </c>
      <c r="L165" s="431">
        <f>'DETAIL PREVISION BUDGET 2024'!Q624</f>
        <v>800</v>
      </c>
      <c r="M165" s="442">
        <f>'DETAIL PREVISION BUDGET 2024'!S624</f>
        <v>0</v>
      </c>
      <c r="N165" s="725">
        <f>'DETAIL PREVISION BUDGET 2024'!T624</f>
        <v>1500</v>
      </c>
      <c r="O165" s="442">
        <f>'DETAIL PREVISION BUDGET 2024'!V624</f>
        <v>0</v>
      </c>
      <c r="P165" s="747">
        <f>'DETAIL PREVISION BUDGET 2024'!W624</f>
        <v>1000</v>
      </c>
      <c r="Q165" s="1"/>
    </row>
    <row r="166" spans="1:17" hidden="1" outlineLevel="1" x14ac:dyDescent="0.2">
      <c r="A166" s="1323" t="str">
        <f>'DETAIL PREVISION BUDGET 2024'!A634</f>
        <v>Soulac</v>
      </c>
      <c r="B166" s="1394">
        <f>'DETAIL PREVISION BUDGET 2024'!B634</f>
        <v>0</v>
      </c>
      <c r="C166" s="1301">
        <f>'DETAIL PREVISION BUDGET 2024'!D634</f>
        <v>1000</v>
      </c>
      <c r="D166" s="1295">
        <f>'DETAIL PREVISION BUDGET 2024'!E634</f>
        <v>0</v>
      </c>
      <c r="E166" s="442">
        <f>'DETAIL PREVISION BUDGET 2024'!G634</f>
        <v>0</v>
      </c>
      <c r="F166" s="431">
        <f>'DETAIL PREVISION BUDGET 2024'!H634</f>
        <v>0</v>
      </c>
      <c r="G166" s="442">
        <f>'DETAIL PREVISION BUDGET 2024'!J634</f>
        <v>0</v>
      </c>
      <c r="H166" s="431">
        <f>'DETAIL PREVISION BUDGET 2024'!K634</f>
        <v>0</v>
      </c>
      <c r="I166" s="442">
        <f>'DETAIL PREVISION BUDGET 2024'!M634</f>
        <v>0</v>
      </c>
      <c r="J166" s="431">
        <f>'DETAIL PREVISION BUDGET 2024'!N634</f>
        <v>0</v>
      </c>
      <c r="K166" s="442">
        <f>'DETAIL PREVISION BUDGET 2024'!P634</f>
        <v>0</v>
      </c>
      <c r="L166" s="431">
        <f>'DETAIL PREVISION BUDGET 2024'!Q634</f>
        <v>0</v>
      </c>
      <c r="M166" s="442">
        <f>'DETAIL PREVISION BUDGET 2024'!S634</f>
        <v>0</v>
      </c>
      <c r="N166" s="725">
        <f>'DETAIL PREVISION BUDGET 2024'!T634</f>
        <v>1000</v>
      </c>
      <c r="O166" s="442">
        <f>'DETAIL PREVISION BUDGET 2024'!V634</f>
        <v>0</v>
      </c>
      <c r="P166" s="747">
        <f>'DETAIL PREVISION BUDGET 2024'!W634</f>
        <v>0</v>
      </c>
      <c r="Q166" s="1"/>
    </row>
    <row r="167" spans="1:17" hidden="1" outlineLevel="1" x14ac:dyDescent="0.2">
      <c r="A167" s="1323" t="str">
        <f>'DETAIL PREVISION BUDGET 2024'!A638</f>
        <v>Challenge ANEG Vol à Voile</v>
      </c>
      <c r="B167" s="1394">
        <f>'DETAIL PREVISION BUDGET 2024'!B638</f>
        <v>0</v>
      </c>
      <c r="C167" s="1301">
        <f>'DETAIL PREVISION BUDGET 2024'!D638</f>
        <v>0</v>
      </c>
      <c r="D167" s="1295">
        <f>'DETAIL PREVISION BUDGET 2024'!E638</f>
        <v>0</v>
      </c>
      <c r="E167" s="442">
        <f>'DETAIL PREVISION BUDGET 2024'!G638</f>
        <v>0</v>
      </c>
      <c r="F167" s="431">
        <f>'DETAIL PREVISION BUDGET 2024'!H638</f>
        <v>0</v>
      </c>
      <c r="G167" s="442">
        <f>'DETAIL PREVISION BUDGET 2024'!J638</f>
        <v>0</v>
      </c>
      <c r="H167" s="431">
        <f>'DETAIL PREVISION BUDGET 2024'!K638</f>
        <v>0</v>
      </c>
      <c r="I167" s="442">
        <f>'DETAIL PREVISION BUDGET 2024'!M638</f>
        <v>0</v>
      </c>
      <c r="J167" s="431">
        <f>'DETAIL PREVISION BUDGET 2024'!N638</f>
        <v>0</v>
      </c>
      <c r="K167" s="442">
        <f>'DETAIL PREVISION BUDGET 2024'!P638</f>
        <v>0</v>
      </c>
      <c r="L167" s="431">
        <f>'DETAIL PREVISION BUDGET 2024'!Q638</f>
        <v>0</v>
      </c>
      <c r="M167" s="442">
        <f>'DETAIL PREVISION BUDGET 2024'!S638</f>
        <v>0</v>
      </c>
      <c r="N167" s="725">
        <f>'DETAIL PREVISION BUDGET 2024'!T638</f>
        <v>0</v>
      </c>
      <c r="O167" s="442">
        <f>'DETAIL PREVISION BUDGET 2024'!V638</f>
        <v>0</v>
      </c>
      <c r="P167" s="747">
        <f>'DETAIL PREVISION BUDGET 2024'!W638</f>
        <v>0</v>
      </c>
      <c r="Q167" s="1"/>
    </row>
    <row r="168" spans="1:17" hidden="1" outlineLevel="1" x14ac:dyDescent="0.2">
      <c r="A168" s="1323" t="str">
        <f>'DETAIL PREVISION BUDGET 2024'!A642</f>
        <v>Participations Evènements Regroupements</v>
      </c>
      <c r="B168" s="1394">
        <f>'DETAIL PREVISION BUDGET 2024'!B642</f>
        <v>0</v>
      </c>
      <c r="C168" s="1301">
        <f>'DETAIL PREVISION BUDGET 2024'!D642</f>
        <v>0</v>
      </c>
      <c r="D168" s="1295">
        <f>'DETAIL PREVISION BUDGET 2024'!E642</f>
        <v>0</v>
      </c>
      <c r="E168" s="442">
        <f>'DETAIL PREVISION BUDGET 2024'!G642</f>
        <v>0</v>
      </c>
      <c r="F168" s="431">
        <f>'DETAIL PREVISION BUDGET 2024'!H642</f>
        <v>0</v>
      </c>
      <c r="G168" s="442">
        <f>'DETAIL PREVISION BUDGET 2024'!J642</f>
        <v>0</v>
      </c>
      <c r="H168" s="431">
        <f>'DETAIL PREVISION BUDGET 2024'!K642</f>
        <v>0</v>
      </c>
      <c r="I168" s="442">
        <f>'DETAIL PREVISION BUDGET 2024'!M642</f>
        <v>0</v>
      </c>
      <c r="J168" s="431">
        <f>'DETAIL PREVISION BUDGET 2024'!N642</f>
        <v>0</v>
      </c>
      <c r="K168" s="442">
        <f>'DETAIL PREVISION BUDGET 2024'!P642</f>
        <v>0</v>
      </c>
      <c r="L168" s="431">
        <f>'DETAIL PREVISION BUDGET 2024'!Q642</f>
        <v>0</v>
      </c>
      <c r="M168" s="442">
        <f>'DETAIL PREVISION BUDGET 2024'!S642</f>
        <v>0</v>
      </c>
      <c r="N168" s="725">
        <f>'DETAIL PREVISION BUDGET 2024'!T642</f>
        <v>0</v>
      </c>
      <c r="O168" s="442">
        <f>'DETAIL PREVISION BUDGET 2024'!V642</f>
        <v>0</v>
      </c>
      <c r="P168" s="747">
        <f>'DETAIL PREVISION BUDGET 2024'!W642</f>
        <v>0</v>
      </c>
      <c r="Q168" s="1"/>
    </row>
    <row r="169" spans="1:17" collapsed="1" x14ac:dyDescent="0.2">
      <c r="A169" s="1330" t="str">
        <f>'DETAIL PREVISION BUDGET 2024'!A646</f>
        <v>8/ Sous total EVENEMENTS</v>
      </c>
      <c r="B169" s="1397">
        <f>'DETAIL PREVISION BUDGET 2024'!B646</f>
        <v>0</v>
      </c>
      <c r="C169" s="1302">
        <f>'DETAIL PREVISION BUDGET 2024'!D646</f>
        <v>34300</v>
      </c>
      <c r="D169" s="1296">
        <f>'DETAIL PREVISION BUDGET 2024'!E646</f>
        <v>0</v>
      </c>
      <c r="E169" s="443">
        <f>'DETAIL PREVISION BUDGET 2024'!G646</f>
        <v>0</v>
      </c>
      <c r="F169" s="432">
        <f>'DETAIL PREVISION BUDGET 2024'!H646</f>
        <v>26000</v>
      </c>
      <c r="G169" s="443">
        <f>'DETAIL PREVISION BUDGET 2024'!J646</f>
        <v>0</v>
      </c>
      <c r="H169" s="432">
        <f>'DETAIL PREVISION BUDGET 2024'!K646</f>
        <v>0</v>
      </c>
      <c r="I169" s="443">
        <f>'DETAIL PREVISION BUDGET 2024'!M646</f>
        <v>0</v>
      </c>
      <c r="J169" s="432">
        <f>'DETAIL PREVISION BUDGET 2024'!N646</f>
        <v>4000</v>
      </c>
      <c r="K169" s="443">
        <f>'DETAIL PREVISION BUDGET 2024'!P646</f>
        <v>0</v>
      </c>
      <c r="L169" s="432">
        <f>'DETAIL PREVISION BUDGET 2024'!Q646</f>
        <v>800</v>
      </c>
      <c r="M169" s="443">
        <f>'DETAIL PREVISION BUDGET 2024'!S646</f>
        <v>0</v>
      </c>
      <c r="N169" s="726">
        <f>'DETAIL PREVISION BUDGET 2024'!T646</f>
        <v>2500</v>
      </c>
      <c r="O169" s="443">
        <f>'DETAIL PREVISION BUDGET 2024'!V646</f>
        <v>0</v>
      </c>
      <c r="P169" s="748">
        <f>'DETAIL PREVISION BUDGET 2024'!W646</f>
        <v>1000</v>
      </c>
      <c r="Q169" s="1"/>
    </row>
    <row r="170" spans="1:17" x14ac:dyDescent="0.2">
      <c r="A170" s="1332" t="str">
        <f>'DETAIL PREVISION BUDGET 2024'!A647</f>
        <v>9/ Recettes ENTRETIEN REPARATIONS</v>
      </c>
      <c r="B170" s="1398">
        <f>'DETAIL PREVISION BUDGET 2024'!B647</f>
        <v>0</v>
      </c>
      <c r="C170" s="1285"/>
      <c r="D170" s="1297"/>
      <c r="E170" s="444"/>
      <c r="F170" s="433"/>
      <c r="G170" s="444"/>
      <c r="H170" s="433"/>
      <c r="I170" s="444"/>
      <c r="J170" s="433"/>
      <c r="K170" s="444"/>
      <c r="L170" s="433"/>
      <c r="M170" s="444"/>
      <c r="N170" s="718"/>
      <c r="O170" s="444"/>
      <c r="P170" s="737"/>
      <c r="Q170" s="1"/>
    </row>
    <row r="171" spans="1:17" hidden="1" outlineLevel="1" x14ac:dyDescent="0.2">
      <c r="A171" s="1334" t="str">
        <f>'DETAIL PREVISION BUDGET 2024'!A648</f>
        <v>Divers</v>
      </c>
      <c r="B171" s="1396">
        <f>'DETAIL PREVISION BUDGET 2024'!B648</f>
        <v>0</v>
      </c>
      <c r="C171" s="1301">
        <f>'DETAIL PREVISION BUDGET 2024'!D648</f>
        <v>0</v>
      </c>
      <c r="D171" s="1294">
        <f>'DETAIL PREVISION BUDGET 2024'!E648</f>
        <v>0</v>
      </c>
      <c r="E171" s="441">
        <f>'DETAIL PREVISION BUDGET 2024'!G648</f>
        <v>0</v>
      </c>
      <c r="F171" s="431">
        <f>'DETAIL PREVISION BUDGET 2024'!H648</f>
        <v>0</v>
      </c>
      <c r="G171" s="441">
        <f>'DETAIL PREVISION BUDGET 2024'!J648</f>
        <v>0</v>
      </c>
      <c r="H171" s="431">
        <f>'DETAIL PREVISION BUDGET 2024'!K648</f>
        <v>0</v>
      </c>
      <c r="I171" s="441">
        <f>'DETAIL PREVISION BUDGET 2024'!M648</f>
        <v>0</v>
      </c>
      <c r="J171" s="431">
        <f>'DETAIL PREVISION BUDGET 2024'!N648</f>
        <v>0</v>
      </c>
      <c r="K171" s="441">
        <f>'DETAIL PREVISION BUDGET 2024'!P648</f>
        <v>0</v>
      </c>
      <c r="L171" s="431">
        <f>'DETAIL PREVISION BUDGET 2024'!Q648</f>
        <v>0</v>
      </c>
      <c r="M171" s="441">
        <f>'DETAIL PREVISION BUDGET 2024'!S648</f>
        <v>0</v>
      </c>
      <c r="N171" s="725">
        <f>'DETAIL PREVISION BUDGET 2024'!T648</f>
        <v>0</v>
      </c>
      <c r="O171" s="441">
        <f>'DETAIL PREVISION BUDGET 2024'!V648</f>
        <v>0</v>
      </c>
      <c r="P171" s="747">
        <f>'DETAIL PREVISION BUDGET 2024'!W648</f>
        <v>0</v>
      </c>
      <c r="Q171" s="1"/>
    </row>
    <row r="172" spans="1:17" hidden="1" outlineLevel="1" x14ac:dyDescent="0.2">
      <c r="A172" s="1323" t="str">
        <f>'DETAIL PREVISION BUDGET 2024'!A652</f>
        <v>Divers 2</v>
      </c>
      <c r="B172" s="1394">
        <f>'DETAIL PREVISION BUDGET 2024'!B652</f>
        <v>0</v>
      </c>
      <c r="C172" s="1301">
        <f>'DETAIL PREVISION BUDGET 2024'!D652</f>
        <v>10000</v>
      </c>
      <c r="D172" s="1295">
        <f>'DETAIL PREVISION BUDGET 2024'!E652</f>
        <v>0</v>
      </c>
      <c r="E172" s="442">
        <f>'DETAIL PREVISION BUDGET 2024'!G652</f>
        <v>0</v>
      </c>
      <c r="F172" s="431">
        <f>'DETAIL PREVISION BUDGET 2024'!H652</f>
        <v>0</v>
      </c>
      <c r="G172" s="442">
        <f>'DETAIL PREVISION BUDGET 2024'!J652</f>
        <v>0</v>
      </c>
      <c r="H172" s="431">
        <f>'DETAIL PREVISION BUDGET 2024'!K652</f>
        <v>0</v>
      </c>
      <c r="I172" s="442">
        <f>'DETAIL PREVISION BUDGET 2024'!M652</f>
        <v>0</v>
      </c>
      <c r="J172" s="431">
        <f>'DETAIL PREVISION BUDGET 2024'!N652</f>
        <v>0</v>
      </c>
      <c r="K172" s="442">
        <f>'DETAIL PREVISION BUDGET 2024'!P652</f>
        <v>0</v>
      </c>
      <c r="L172" s="431">
        <f>'DETAIL PREVISION BUDGET 2024'!Q652</f>
        <v>0</v>
      </c>
      <c r="M172" s="442">
        <f>'DETAIL PREVISION BUDGET 2024'!S652</f>
        <v>0</v>
      </c>
      <c r="N172" s="725">
        <f>'DETAIL PREVISION BUDGET 2024'!T652</f>
        <v>10000</v>
      </c>
      <c r="O172" s="442">
        <f>'DETAIL PREVISION BUDGET 2024'!V652</f>
        <v>0</v>
      </c>
      <c r="P172" s="747">
        <f>'DETAIL PREVISION BUDGET 2024'!W652</f>
        <v>0</v>
      </c>
      <c r="Q172" s="1"/>
    </row>
    <row r="173" spans="1:17" hidden="1" outlineLevel="1" x14ac:dyDescent="0.2">
      <c r="A173" s="1323" t="str">
        <f>'DETAIL PREVISION BUDGET 2024'!A656</f>
        <v>Divers 3</v>
      </c>
      <c r="B173" s="1394">
        <f>'DETAIL PREVISION BUDGET 2024'!B656</f>
        <v>0</v>
      </c>
      <c r="C173" s="1301">
        <f>'DETAIL PREVISION BUDGET 2024'!D656</f>
        <v>0</v>
      </c>
      <c r="D173" s="1295">
        <f>'DETAIL PREVISION BUDGET 2024'!E656</f>
        <v>0</v>
      </c>
      <c r="E173" s="442">
        <f>'DETAIL PREVISION BUDGET 2024'!G656</f>
        <v>0</v>
      </c>
      <c r="F173" s="431">
        <f>'DETAIL PREVISION BUDGET 2024'!H656</f>
        <v>0</v>
      </c>
      <c r="G173" s="442">
        <f>'DETAIL PREVISION BUDGET 2024'!J656</f>
        <v>0</v>
      </c>
      <c r="H173" s="431">
        <f>'DETAIL PREVISION BUDGET 2024'!K656</f>
        <v>0</v>
      </c>
      <c r="I173" s="442">
        <f>'DETAIL PREVISION BUDGET 2024'!M656</f>
        <v>0</v>
      </c>
      <c r="J173" s="431">
        <f>'DETAIL PREVISION BUDGET 2024'!N656</f>
        <v>0</v>
      </c>
      <c r="K173" s="442">
        <f>'DETAIL PREVISION BUDGET 2024'!P656</f>
        <v>0</v>
      </c>
      <c r="L173" s="431">
        <f>'DETAIL PREVISION BUDGET 2024'!Q656</f>
        <v>0</v>
      </c>
      <c r="M173" s="442">
        <f>'DETAIL PREVISION BUDGET 2024'!S656</f>
        <v>0</v>
      </c>
      <c r="N173" s="725">
        <f>'DETAIL PREVISION BUDGET 2024'!T656</f>
        <v>0</v>
      </c>
      <c r="O173" s="442">
        <f>'DETAIL PREVISION BUDGET 2024'!V656</f>
        <v>0</v>
      </c>
      <c r="P173" s="747">
        <f>'DETAIL PREVISION BUDGET 2024'!W656</f>
        <v>0</v>
      </c>
      <c r="Q173" s="1"/>
    </row>
    <row r="174" spans="1:17" collapsed="1" x14ac:dyDescent="0.2">
      <c r="A174" s="1330" t="str">
        <f>'DETAIL PREVISION BUDGET 2024'!A661</f>
        <v>9/ Sous total ENTRETIEN REPARATIONS</v>
      </c>
      <c r="B174" s="1397">
        <f>'DETAIL PREVISION BUDGET 2024'!B661</f>
        <v>0</v>
      </c>
      <c r="C174" s="1302">
        <f>'DETAIL PREVISION BUDGET 2024'!D661</f>
        <v>10000</v>
      </c>
      <c r="D174" s="1296">
        <f>'DETAIL PREVISION BUDGET 2024'!E661</f>
        <v>0</v>
      </c>
      <c r="E174" s="443">
        <f>'DETAIL PREVISION BUDGET 2024'!G661</f>
        <v>0</v>
      </c>
      <c r="F174" s="432">
        <f>'DETAIL PREVISION BUDGET 2024'!H661</f>
        <v>0</v>
      </c>
      <c r="G174" s="443">
        <f>'DETAIL PREVISION BUDGET 2024'!J661</f>
        <v>0</v>
      </c>
      <c r="H174" s="432">
        <f>'DETAIL PREVISION BUDGET 2024'!K661</f>
        <v>0</v>
      </c>
      <c r="I174" s="443">
        <f>'DETAIL PREVISION BUDGET 2024'!M661</f>
        <v>0</v>
      </c>
      <c r="J174" s="432">
        <f>'DETAIL PREVISION BUDGET 2024'!N661</f>
        <v>0</v>
      </c>
      <c r="K174" s="443">
        <f>'DETAIL PREVISION BUDGET 2024'!P661</f>
        <v>0</v>
      </c>
      <c r="L174" s="432">
        <f>'DETAIL PREVISION BUDGET 2024'!Q661</f>
        <v>0</v>
      </c>
      <c r="M174" s="443">
        <f>'DETAIL PREVISION BUDGET 2024'!S661</f>
        <v>0</v>
      </c>
      <c r="N174" s="726">
        <f>'DETAIL PREVISION BUDGET 2024'!T661</f>
        <v>10000</v>
      </c>
      <c r="O174" s="443">
        <f>'DETAIL PREVISION BUDGET 2024'!V661</f>
        <v>0</v>
      </c>
      <c r="P174" s="748">
        <f>'DETAIL PREVISION BUDGET 2024'!W661</f>
        <v>0</v>
      </c>
      <c r="Q174" s="1"/>
    </row>
    <row r="175" spans="1:17" x14ac:dyDescent="0.2">
      <c r="A175" s="1332" t="str">
        <f>'DETAIL PREVISION BUDGET 2024'!A662</f>
        <v>10/ Recettes  de PARTENARIAT CCAS</v>
      </c>
      <c r="B175" s="1398">
        <f>'DETAIL PREVISION BUDGET 2024'!B662</f>
        <v>0</v>
      </c>
      <c r="C175" s="1285"/>
      <c r="D175" s="1297"/>
      <c r="E175" s="444"/>
      <c r="F175" s="433"/>
      <c r="G175" s="444"/>
      <c r="H175" s="433"/>
      <c r="I175" s="444"/>
      <c r="J175" s="433"/>
      <c r="K175" s="444"/>
      <c r="L175" s="433"/>
      <c r="M175" s="444"/>
      <c r="N175" s="718"/>
      <c r="O175" s="444"/>
      <c r="P175" s="737"/>
      <c r="Q175" s="1"/>
    </row>
    <row r="176" spans="1:17" hidden="1" outlineLevel="1" x14ac:dyDescent="0.2">
      <c r="A176" s="1323" t="str">
        <f>'DETAIL PREVISION BUDGET 2024'!A663</f>
        <v>Stages pour les Institutions CCAS</v>
      </c>
      <c r="B176" s="1394">
        <f>'DETAIL PREVISION BUDGET 2024'!B663</f>
        <v>0</v>
      </c>
      <c r="C176" s="1301">
        <f>'DETAIL PREVISION BUDGET 2024'!D663</f>
        <v>500</v>
      </c>
      <c r="D176" s="1295">
        <f>'DETAIL PREVISION BUDGET 2024'!E663</f>
        <v>0</v>
      </c>
      <c r="E176" s="442">
        <f>'DETAIL PREVISION BUDGET 2024'!G663</f>
        <v>0</v>
      </c>
      <c r="F176" s="431">
        <f>'DETAIL PREVISION BUDGET 2024'!H663</f>
        <v>0</v>
      </c>
      <c r="G176" s="442">
        <f>'DETAIL PREVISION BUDGET 2024'!J663</f>
        <v>0</v>
      </c>
      <c r="H176" s="431">
        <f>'DETAIL PREVISION BUDGET 2024'!K663</f>
        <v>500</v>
      </c>
      <c r="I176" s="442">
        <f>'DETAIL PREVISION BUDGET 2024'!M663</f>
        <v>0</v>
      </c>
      <c r="J176" s="431">
        <f>'DETAIL PREVISION BUDGET 2024'!N663</f>
        <v>0</v>
      </c>
      <c r="K176" s="442">
        <f>'DETAIL PREVISION BUDGET 2024'!P663</f>
        <v>0</v>
      </c>
      <c r="L176" s="431">
        <f>'DETAIL PREVISION BUDGET 2024'!Q663</f>
        <v>0</v>
      </c>
      <c r="M176" s="442">
        <f>'DETAIL PREVISION BUDGET 2024'!S663</f>
        <v>0</v>
      </c>
      <c r="N176" s="725">
        <f>'DETAIL PREVISION BUDGET 2024'!T663</f>
        <v>0</v>
      </c>
      <c r="O176" s="442">
        <f>'DETAIL PREVISION BUDGET 2024'!V663</f>
        <v>0</v>
      </c>
      <c r="P176" s="747">
        <f>'DETAIL PREVISION BUDGET 2024'!W663</f>
        <v>0</v>
      </c>
      <c r="Q176" s="1"/>
    </row>
    <row r="177" spans="1:17" hidden="1" outlineLevel="1" x14ac:dyDescent="0.2">
      <c r="A177" s="1323" t="str">
        <f>'DETAIL PREVISION BUDGET 2024'!A667</f>
        <v>Actions et Convoyages CCAS Corse</v>
      </c>
      <c r="B177" s="1394">
        <f>'DETAIL PREVISION BUDGET 2024'!B667</f>
        <v>0</v>
      </c>
      <c r="C177" s="1301">
        <f>'DETAIL PREVISION BUDGET 2024'!D667</f>
        <v>0</v>
      </c>
      <c r="D177" s="1295">
        <f>'DETAIL PREVISION BUDGET 2024'!E667</f>
        <v>0</v>
      </c>
      <c r="E177" s="442">
        <f>'DETAIL PREVISION BUDGET 2024'!G667</f>
        <v>0</v>
      </c>
      <c r="F177" s="431">
        <f>'DETAIL PREVISION BUDGET 2024'!H667</f>
        <v>0</v>
      </c>
      <c r="G177" s="442">
        <f>'DETAIL PREVISION BUDGET 2024'!J667</f>
        <v>0</v>
      </c>
      <c r="H177" s="431">
        <f>'DETAIL PREVISION BUDGET 2024'!K667</f>
        <v>0</v>
      </c>
      <c r="I177" s="442">
        <f>'DETAIL PREVISION BUDGET 2024'!M667</f>
        <v>0</v>
      </c>
      <c r="J177" s="431">
        <f>'DETAIL PREVISION BUDGET 2024'!N667</f>
        <v>0</v>
      </c>
      <c r="K177" s="442">
        <f>'DETAIL PREVISION BUDGET 2024'!P667</f>
        <v>0</v>
      </c>
      <c r="L177" s="431">
        <f>'DETAIL PREVISION BUDGET 2024'!Q667</f>
        <v>0</v>
      </c>
      <c r="M177" s="442">
        <f>'DETAIL PREVISION BUDGET 2024'!S667</f>
        <v>0</v>
      </c>
      <c r="N177" s="725">
        <f>'DETAIL PREVISION BUDGET 2024'!T667</f>
        <v>0</v>
      </c>
      <c r="O177" s="442">
        <f>'DETAIL PREVISION BUDGET 2024'!V667</f>
        <v>0</v>
      </c>
      <c r="P177" s="747">
        <f>'DETAIL PREVISION BUDGET 2024'!W667</f>
        <v>0</v>
      </c>
      <c r="Q177" s="1"/>
    </row>
    <row r="178" spans="1:17" hidden="1" outlineLevel="1" x14ac:dyDescent="0.2">
      <c r="A178" s="1323" t="str">
        <f>'DETAIL PREVISION BUDGET 2024'!A671</f>
        <v>Actions vers CCAS ou CMCAS - Convoyages</v>
      </c>
      <c r="B178" s="1394">
        <f>'DETAIL PREVISION BUDGET 2024'!B671</f>
        <v>0</v>
      </c>
      <c r="C178" s="1301">
        <f>'DETAIL PREVISION BUDGET 2024'!D671</f>
        <v>0</v>
      </c>
      <c r="D178" s="1295">
        <f>'DETAIL PREVISION BUDGET 2024'!E671</f>
        <v>0</v>
      </c>
      <c r="E178" s="442">
        <f>'DETAIL PREVISION BUDGET 2024'!G671</f>
        <v>0</v>
      </c>
      <c r="F178" s="431">
        <f>'DETAIL PREVISION BUDGET 2024'!H671</f>
        <v>0</v>
      </c>
      <c r="G178" s="442">
        <f>'DETAIL PREVISION BUDGET 2024'!J671</f>
        <v>0</v>
      </c>
      <c r="H178" s="431">
        <f>'DETAIL PREVISION BUDGET 2024'!K671</f>
        <v>0</v>
      </c>
      <c r="I178" s="442">
        <f>'DETAIL PREVISION BUDGET 2024'!M671</f>
        <v>0</v>
      </c>
      <c r="J178" s="431">
        <f>'DETAIL PREVISION BUDGET 2024'!N671</f>
        <v>0</v>
      </c>
      <c r="K178" s="442">
        <f>'DETAIL PREVISION BUDGET 2024'!P671</f>
        <v>0</v>
      </c>
      <c r="L178" s="431">
        <f>'DETAIL PREVISION BUDGET 2024'!Q671</f>
        <v>0</v>
      </c>
      <c r="M178" s="442">
        <f>'DETAIL PREVISION BUDGET 2024'!S671</f>
        <v>0</v>
      </c>
      <c r="N178" s="725">
        <f>'DETAIL PREVISION BUDGET 2024'!T671</f>
        <v>0</v>
      </c>
      <c r="O178" s="442">
        <f>'DETAIL PREVISION BUDGET 2024'!V671</f>
        <v>0</v>
      </c>
      <c r="P178" s="747">
        <f>'DETAIL PREVISION BUDGET 2024'!W671</f>
        <v>0</v>
      </c>
      <c r="Q178" s="1"/>
    </row>
    <row r="179" spans="1:17" hidden="1" outlineLevel="1" x14ac:dyDescent="0.2">
      <c r="A179" s="1323" t="str">
        <f>'DETAIL PREVISION BUDGET 2024'!A677</f>
        <v>Actions avec CMCAS (Stages décentralisés)</v>
      </c>
      <c r="B179" s="1394">
        <f>'DETAIL PREVISION BUDGET 2024'!B677</f>
        <v>0</v>
      </c>
      <c r="C179" s="1301">
        <f>'DETAIL PREVISION BUDGET 2024'!D677</f>
        <v>4200</v>
      </c>
      <c r="D179" s="1295">
        <f>'DETAIL PREVISION BUDGET 2024'!E677</f>
        <v>0</v>
      </c>
      <c r="E179" s="442">
        <f>'DETAIL PREVISION BUDGET 2024'!G677</f>
        <v>0</v>
      </c>
      <c r="F179" s="431">
        <f>'DETAIL PREVISION BUDGET 2024'!H677</f>
        <v>0</v>
      </c>
      <c r="G179" s="442">
        <f>'DETAIL PREVISION BUDGET 2024'!J677</f>
        <v>0</v>
      </c>
      <c r="H179" s="431">
        <f>'DETAIL PREVISION BUDGET 2024'!K677</f>
        <v>0</v>
      </c>
      <c r="I179" s="442">
        <f>'DETAIL PREVISION BUDGET 2024'!M677</f>
        <v>0</v>
      </c>
      <c r="J179" s="431">
        <f>'DETAIL PREVISION BUDGET 2024'!N677</f>
        <v>4200</v>
      </c>
      <c r="K179" s="442">
        <f>'DETAIL PREVISION BUDGET 2024'!P677</f>
        <v>0</v>
      </c>
      <c r="L179" s="431">
        <f>'DETAIL PREVISION BUDGET 2024'!Q677</f>
        <v>0</v>
      </c>
      <c r="M179" s="442">
        <f>'DETAIL PREVISION BUDGET 2024'!S677</f>
        <v>0</v>
      </c>
      <c r="N179" s="725">
        <f>'DETAIL PREVISION BUDGET 2024'!T677</f>
        <v>0</v>
      </c>
      <c r="O179" s="442">
        <f>'DETAIL PREVISION BUDGET 2024'!V677</f>
        <v>0</v>
      </c>
      <c r="P179" s="747">
        <f>'DETAIL PREVISION BUDGET 2024'!W677</f>
        <v>0</v>
      </c>
      <c r="Q179" s="1"/>
    </row>
    <row r="180" spans="1:17" ht="17" collapsed="1" thickBot="1" x14ac:dyDescent="0.25">
      <c r="A180" s="1325" t="str">
        <f>'DETAIL PREVISION BUDGET 2024'!A685</f>
        <v>10/ Sous total PARTENARIAT CCAS</v>
      </c>
      <c r="B180" s="1401">
        <f>'DETAIL PREVISION BUDGET 2024'!B685</f>
        <v>0</v>
      </c>
      <c r="C180" s="1305">
        <f>'DETAIL PREVISION BUDGET 2024'!D685</f>
        <v>4700</v>
      </c>
      <c r="D180" s="1298">
        <f>'DETAIL PREVISION BUDGET 2024'!E685</f>
        <v>0</v>
      </c>
      <c r="E180" s="445">
        <f>'DETAIL PREVISION BUDGET 2024'!G685</f>
        <v>0</v>
      </c>
      <c r="F180" s="436">
        <f>'DETAIL PREVISION BUDGET 2024'!H685</f>
        <v>0</v>
      </c>
      <c r="G180" s="445">
        <f>'DETAIL PREVISION BUDGET 2024'!J685</f>
        <v>0</v>
      </c>
      <c r="H180" s="436">
        <f>'DETAIL PREVISION BUDGET 2024'!K685</f>
        <v>500</v>
      </c>
      <c r="I180" s="445">
        <f>'DETAIL PREVISION BUDGET 2024'!M685</f>
        <v>0</v>
      </c>
      <c r="J180" s="436">
        <f>'DETAIL PREVISION BUDGET 2024'!N685</f>
        <v>4200</v>
      </c>
      <c r="K180" s="445">
        <f>'DETAIL PREVISION BUDGET 2024'!P685</f>
        <v>0</v>
      </c>
      <c r="L180" s="436">
        <f>'DETAIL PREVISION BUDGET 2024'!Q685</f>
        <v>0</v>
      </c>
      <c r="M180" s="445">
        <f>'DETAIL PREVISION BUDGET 2024'!S685</f>
        <v>0</v>
      </c>
      <c r="N180" s="729">
        <f>'DETAIL PREVISION BUDGET 2024'!T685</f>
        <v>0</v>
      </c>
      <c r="O180" s="445">
        <f>'DETAIL PREVISION BUDGET 2024'!V685</f>
        <v>0</v>
      </c>
      <c r="P180" s="751">
        <f>'DETAIL PREVISION BUDGET 2024'!W685</f>
        <v>0</v>
      </c>
      <c r="Q180" s="1"/>
    </row>
    <row r="181" spans="1:17" ht="17" thickBot="1" x14ac:dyDescent="0.25">
      <c r="A181" s="3"/>
      <c r="B181" s="3"/>
      <c r="C181" s="1312"/>
      <c r="D181" s="1313"/>
      <c r="E181" s="1314"/>
      <c r="F181" s="1312"/>
      <c r="G181" s="1314"/>
      <c r="H181" s="1312"/>
      <c r="I181" s="1314"/>
      <c r="J181" s="1312"/>
      <c r="K181" s="1314"/>
      <c r="L181" s="1312"/>
      <c r="M181" s="1314"/>
      <c r="N181" s="1312"/>
      <c r="O181" s="1314"/>
      <c r="P181" s="1315"/>
      <c r="Q181" s="1"/>
    </row>
    <row r="182" spans="1:17" ht="21" thickBot="1" x14ac:dyDescent="0.25">
      <c r="A182" s="1327" t="str">
        <f>'DETAIL PREVISION BUDGET 2024'!A687</f>
        <v>TOTAL RECETTES (b)</v>
      </c>
      <c r="B182" s="1328">
        <f>'DETAIL PREVISION BUDGET 2024'!B687</f>
        <v>0</v>
      </c>
      <c r="C182" s="430">
        <f>'DETAIL PREVISION BUDGET 2024'!D687</f>
        <v>414300</v>
      </c>
      <c r="D182" s="469">
        <f>'DETAIL PREVISION BUDGET 2024'!E687</f>
        <v>0</v>
      </c>
      <c r="E182" s="447">
        <f>'DETAIL PREVISION BUDGET 2024'!G687</f>
        <v>0</v>
      </c>
      <c r="F182" s="438">
        <f>'DETAIL PREVISION BUDGET 2024'!H687</f>
        <v>130500</v>
      </c>
      <c r="G182" s="447">
        <f>'DETAIL PREVISION BUDGET 2024'!J687</f>
        <v>0</v>
      </c>
      <c r="H182" s="438">
        <f>'DETAIL PREVISION BUDGET 2024'!K687</f>
        <v>20000</v>
      </c>
      <c r="I182" s="447">
        <f>'DETAIL PREVISION BUDGET 2024'!M687</f>
        <v>0</v>
      </c>
      <c r="J182" s="438">
        <f>'DETAIL PREVISION BUDGET 2024'!N687</f>
        <v>77100</v>
      </c>
      <c r="K182" s="447">
        <f>'DETAIL PREVISION BUDGET 2024'!P687</f>
        <v>0</v>
      </c>
      <c r="L182" s="438">
        <f>'DETAIL PREVISION BUDGET 2024'!Q687</f>
        <v>28700</v>
      </c>
      <c r="M182" s="447">
        <f>'DETAIL PREVISION BUDGET 2024'!S687</f>
        <v>0</v>
      </c>
      <c r="N182" s="731">
        <f>'DETAIL PREVISION BUDGET 2024'!T687</f>
        <v>117500</v>
      </c>
      <c r="O182" s="447">
        <f>'DETAIL PREVISION BUDGET 2024'!V687</f>
        <v>0</v>
      </c>
      <c r="P182" s="753">
        <f>'DETAIL PREVISION BUDGET 2024'!W687</f>
        <v>40500</v>
      </c>
      <c r="Q182" s="1"/>
    </row>
    <row r="183" spans="1:17" ht="21" thickTop="1" x14ac:dyDescent="0.2">
      <c r="A183" s="2"/>
      <c r="B183" s="12"/>
      <c r="C183" s="15"/>
      <c r="D183" s="176"/>
      <c r="E183" s="13"/>
      <c r="F183" s="13"/>
      <c r="G183" s="13"/>
      <c r="H183" s="13"/>
      <c r="I183" s="13"/>
      <c r="J183" s="13"/>
      <c r="K183" s="10"/>
      <c r="L183" s="10"/>
      <c r="M183" s="1"/>
      <c r="N183" s="1"/>
      <c r="O183" s="1"/>
      <c r="P183" s="1"/>
      <c r="Q183" s="1"/>
    </row>
    <row r="184" spans="1:17" ht="20" x14ac:dyDescent="0.2">
      <c r="A184" s="144"/>
      <c r="B184" s="145" t="str">
        <f>'DETAIL PREVISION BUDGET 2024'!B697</f>
        <v>PREVISION DOTATION CCAS 2024</v>
      </c>
      <c r="C184" s="189"/>
      <c r="D184" s="189"/>
      <c r="E184" s="189"/>
      <c r="F184" s="189"/>
      <c r="G184" s="146"/>
      <c r="H184" s="146"/>
      <c r="I184" s="146"/>
      <c r="J184" s="146"/>
      <c r="K184" s="147"/>
      <c r="L184" s="147"/>
      <c r="M184" s="144"/>
      <c r="N184" s="144"/>
      <c r="O184" s="144"/>
      <c r="P184" s="144"/>
      <c r="Q184" s="1"/>
    </row>
    <row r="185" spans="1:17" ht="20" x14ac:dyDescent="0.2">
      <c r="A185" s="1"/>
      <c r="B185" s="12"/>
      <c r="C185" s="13"/>
      <c r="D185" s="176"/>
      <c r="E185" s="13"/>
      <c r="F185" s="13"/>
      <c r="G185" s="13"/>
      <c r="H185" s="13"/>
      <c r="I185" s="13"/>
      <c r="J185" s="13"/>
      <c r="K185" s="10"/>
      <c r="L185" s="10"/>
      <c r="M185" s="1"/>
      <c r="N185" s="1"/>
      <c r="O185" s="1"/>
      <c r="P185" s="1"/>
      <c r="Q185" s="1"/>
    </row>
    <row r="186" spans="1:17" ht="20" x14ac:dyDescent="0.2">
      <c r="A186" s="1"/>
      <c r="B186" s="12"/>
      <c r="C186" s="148" t="str">
        <f>'DETAIL PREVISION BUDGET 2024'!D699</f>
        <v>Trimestre 1</v>
      </c>
      <c r="D186" s="177" t="str">
        <f>'DETAIL PREVISION BUDGET 2024'!E699</f>
        <v>Trimestre 2</v>
      </c>
      <c r="E186" s="148" t="str">
        <f>'DETAIL PREVISION BUDGET 2024'!F699</f>
        <v>Trimestre 3</v>
      </c>
      <c r="F186" s="148" t="str">
        <f>'DETAIL PREVISION BUDGET 2024'!G699</f>
        <v>Trimestre 4</v>
      </c>
      <c r="G186" s="149" t="str">
        <f>'DETAIL PREVISION BUDGET 2024'!H699</f>
        <v>Total</v>
      </c>
      <c r="H186" s="13"/>
      <c r="I186" s="13"/>
      <c r="J186" s="13"/>
      <c r="K186" s="10"/>
      <c r="L186" s="10"/>
      <c r="M186" s="1"/>
      <c r="N186" s="1"/>
      <c r="O186" s="1"/>
      <c r="P186" s="1"/>
      <c r="Q186" s="1"/>
    </row>
    <row r="187" spans="1:17" ht="18" x14ac:dyDescent="0.2">
      <c r="A187" s="1"/>
      <c r="B187" s="150" t="str">
        <f>'DETAIL PREVISION BUDGET 2024'!B700</f>
        <v>Dotation Versée</v>
      </c>
      <c r="C187" s="151">
        <f>'DETAIL PREVISION BUDGET 2024'!D700</f>
        <v>0</v>
      </c>
      <c r="D187" s="178">
        <f>'DETAIL PREVISION BUDGET 2024'!E700</f>
        <v>0</v>
      </c>
      <c r="E187" s="151">
        <f>'DETAIL PREVISION BUDGET 2024'!F700</f>
        <v>0</v>
      </c>
      <c r="F187" s="151">
        <f>'DETAIL PREVISION BUDGET 2024'!G700</f>
        <v>0</v>
      </c>
      <c r="G187" s="151">
        <f>'DETAIL PREVISION BUDGET 2024'!H700</f>
        <v>0</v>
      </c>
      <c r="H187" s="10"/>
      <c r="I187" s="13"/>
      <c r="J187" s="13"/>
      <c r="K187" s="10"/>
      <c r="L187" s="10"/>
      <c r="M187" s="1"/>
      <c r="N187" s="1"/>
      <c r="O187" s="1"/>
      <c r="P187" s="1"/>
      <c r="Q187" s="1"/>
    </row>
    <row r="188" spans="1:17" ht="18" x14ac:dyDescent="0.2">
      <c r="A188" s="1"/>
      <c r="B188" s="152" t="str">
        <f>'DETAIL PREVISION BUDGET 2024'!B701</f>
        <v>Dotation Previsionnelle</v>
      </c>
      <c r="C188" s="153">
        <f>G188/4</f>
        <v>57500</v>
      </c>
      <c r="D188" s="153">
        <f>C188</f>
        <v>57500</v>
      </c>
      <c r="E188" s="153">
        <f>C188</f>
        <v>57500</v>
      </c>
      <c r="F188" s="153">
        <f>C188</f>
        <v>57500</v>
      </c>
      <c r="G188" s="154">
        <v>230000</v>
      </c>
      <c r="H188" s="470"/>
      <c r="I188" s="13"/>
      <c r="J188" s="13"/>
      <c r="K188" s="10"/>
      <c r="L188" s="10"/>
      <c r="M188" s="1"/>
      <c r="N188" s="1"/>
      <c r="O188" s="1"/>
      <c r="P188" s="1"/>
      <c r="Q188" s="1"/>
    </row>
    <row r="189" spans="1:17" ht="18" x14ac:dyDescent="0.2">
      <c r="A189" s="1"/>
      <c r="B189" s="152" t="str">
        <f>'DETAIL PREVISION BUDGET 2024'!B702</f>
        <v>Delta</v>
      </c>
      <c r="C189" s="153">
        <f>'DETAIL PREVISION BUDGET 2024'!D702</f>
        <v>-50000</v>
      </c>
      <c r="D189" s="153">
        <f>'DETAIL PREVISION BUDGET 2024'!E702</f>
        <v>-50000</v>
      </c>
      <c r="E189" s="153">
        <f>'DETAIL PREVISION BUDGET 2024'!G702</f>
        <v>-50000</v>
      </c>
      <c r="F189" s="153">
        <f>'DETAIL PREVISION BUDGET 2024'!H702</f>
        <v>-200000</v>
      </c>
      <c r="G189" s="153">
        <f>'DETAIL PREVISION BUDGET 2024'!H702</f>
        <v>-200000</v>
      </c>
      <c r="H189" s="471"/>
      <c r="I189" s="13"/>
      <c r="J189" s="13"/>
      <c r="K189" s="10"/>
      <c r="L189" s="10"/>
      <c r="M189" s="1"/>
      <c r="N189" s="1"/>
      <c r="O189" s="1"/>
      <c r="P189" s="1"/>
      <c r="Q189" s="1"/>
    </row>
    <row r="190" spans="1:17" ht="20" x14ac:dyDescent="0.2">
      <c r="A190" s="1"/>
      <c r="B190" s="12"/>
      <c r="C190" s="13"/>
      <c r="D190" s="176"/>
      <c r="E190" s="13"/>
      <c r="F190" s="13"/>
      <c r="G190" s="13"/>
      <c r="H190" s="13"/>
      <c r="I190" s="13"/>
      <c r="J190" s="13"/>
      <c r="K190" s="10"/>
      <c r="L190" s="10"/>
      <c r="M190" s="1"/>
      <c r="N190" s="1"/>
      <c r="O190" s="1"/>
      <c r="P190" s="1"/>
      <c r="Q190" s="1"/>
    </row>
    <row r="191" spans="1:17" ht="25" x14ac:dyDescent="0.2">
      <c r="A191" s="1"/>
      <c r="B191" s="16" t="str">
        <f>'DETAIL PREVISION BUDGET 2024'!B704</f>
        <v>PREVISIONS BUDGETAIRES 2024</v>
      </c>
      <c r="C191" s="190"/>
      <c r="D191" s="190"/>
      <c r="E191" s="17"/>
      <c r="F191" s="17"/>
      <c r="G191" s="17"/>
      <c r="H191" s="17"/>
      <c r="I191" s="17"/>
      <c r="J191" s="17"/>
      <c r="K191" s="13"/>
      <c r="L191" s="13"/>
      <c r="M191" s="10"/>
      <c r="N191" s="10"/>
      <c r="O191" s="1"/>
      <c r="P191" s="1"/>
      <c r="Q191" s="1"/>
    </row>
    <row r="192" spans="1:17" ht="20" x14ac:dyDescent="0.2">
      <c r="A192" s="1"/>
      <c r="B192" s="12"/>
      <c r="C192" s="13"/>
      <c r="D192" s="176"/>
      <c r="E192" s="13"/>
      <c r="F192" s="13"/>
      <c r="G192" s="13"/>
      <c r="H192" s="13"/>
      <c r="I192" s="13"/>
      <c r="J192" s="13"/>
      <c r="K192" s="13"/>
      <c r="L192" s="13"/>
      <c r="M192" s="10"/>
      <c r="N192" s="10"/>
      <c r="O192" s="1"/>
      <c r="P192" s="1"/>
      <c r="Q192" s="1"/>
    </row>
    <row r="193" spans="1:17" x14ac:dyDescent="0.2">
      <c r="A193" s="1"/>
      <c r="B193" s="2"/>
      <c r="C193" s="55" t="str">
        <f>'DETAIL PREVISION BUDGET 2024'!D706</f>
        <v>PREVISION 2024</v>
      </c>
      <c r="D193" s="179" t="str">
        <f>'DETAIL PREVISION BUDGET 2024'!E706</f>
        <v>BUDGET 2024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">
      <c r="A194" s="1"/>
      <c r="B194" s="22" t="str">
        <f>'DETAIL PREVISION BUDGET 2024'!B707</f>
        <v>DEPENSES 2024</v>
      </c>
      <c r="C194" s="56">
        <f>'DETAIL PREVISION BUDGET 2024'!D707</f>
        <v>617350</v>
      </c>
      <c r="D194" s="180">
        <f>'DETAIL PREVISION BUDGET 2024'!E707</f>
        <v>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">
      <c r="A195" s="1"/>
      <c r="B195" s="23" t="str">
        <f>'DETAIL PREVISION BUDGET 2024'!B708</f>
        <v>RECETTES 2024</v>
      </c>
      <c r="C195" s="57">
        <f>'DETAIL PREVISION BUDGET 2024'!D708</f>
        <v>414300</v>
      </c>
      <c r="D195" s="181">
        <f>'DETAIL PREVISION BUDGET 2024'!E708</f>
        <v>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">
      <c r="A196" s="1"/>
      <c r="B196" s="20" t="str">
        <f>'DETAIL PREVISION BUDGET 2024'!B709</f>
        <v>RESULTAT NET</v>
      </c>
      <c r="C196" s="58">
        <f>'DETAIL PREVISION BUDGET 2024'!D709</f>
        <v>-203050</v>
      </c>
      <c r="D196" s="472">
        <f>'DETAIL PREVISION BUDGET 2024'!E709</f>
        <v>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">
      <c r="A197" s="1"/>
      <c r="B197" s="19" t="str">
        <f>'DETAIL PREVISION BUDGET 2024'!B710</f>
        <v>DOTATION CCAS 2024</v>
      </c>
      <c r="C197" s="59">
        <f>'DETAIL PREVISION BUDGET 2024'!D710</f>
        <v>200000</v>
      </c>
      <c r="D197" s="182">
        <f>'DETAIL PREVISION BUDGET 2024'!E710</f>
        <v>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">
      <c r="A198" s="1"/>
      <c r="B198" s="21" t="str">
        <f>'DETAIL PREVISION BUDGET 2024'!B711</f>
        <v>RESULTAT APRES DOTATION</v>
      </c>
      <c r="C198" s="60">
        <f>'DETAIL PREVISION BUDGET 2024'!D711</f>
        <v>-3050</v>
      </c>
      <c r="D198" s="472">
        <f>'DETAIL PREVISION BUDGET 2024'!E711</f>
        <v>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">
      <c r="A199" s="1"/>
      <c r="B199" s="24"/>
      <c r="C199" s="25"/>
      <c r="D199" s="2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</sheetData>
  <mergeCells count="175">
    <mergeCell ref="A180:B180"/>
    <mergeCell ref="A182:B182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5:B105"/>
    <mergeCell ref="A106:B106"/>
    <mergeCell ref="A107:B107"/>
    <mergeCell ref="A111:B111"/>
    <mergeCell ref="A112:B112"/>
    <mergeCell ref="A113:B113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9:B19"/>
    <mergeCell ref="A20:B20"/>
    <mergeCell ref="A9:B9"/>
    <mergeCell ref="A10:B10"/>
    <mergeCell ref="A11:B11"/>
    <mergeCell ref="A12:B12"/>
    <mergeCell ref="A13:B13"/>
    <mergeCell ref="A14:B14"/>
    <mergeCell ref="A27:B27"/>
    <mergeCell ref="A4:B4"/>
    <mergeCell ref="A5:B5"/>
    <mergeCell ref="A6:B6"/>
    <mergeCell ref="A7:B7"/>
    <mergeCell ref="A8:B8"/>
    <mergeCell ref="A15:B15"/>
    <mergeCell ref="A16:B16"/>
    <mergeCell ref="A17:B17"/>
    <mergeCell ref="A18:B18"/>
  </mergeCells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1"/>
  <sheetViews>
    <sheetView zoomScale="80" zoomScaleNormal="80" workbookViewId="0">
      <selection activeCell="D89" sqref="D89:D110"/>
    </sheetView>
  </sheetViews>
  <sheetFormatPr baseColWidth="10" defaultRowHeight="16" x14ac:dyDescent="0.2"/>
  <cols>
    <col min="2" max="2" width="75.33203125" customWidth="1"/>
    <col min="3" max="4" width="17.5" customWidth="1"/>
    <col min="7" max="7" width="49.5" customWidth="1"/>
  </cols>
  <sheetData>
    <row r="1" spans="1:9" x14ac:dyDescent="0.2">
      <c r="A1" s="1402" t="s">
        <v>503</v>
      </c>
      <c r="B1" s="1402"/>
      <c r="C1" s="1402"/>
      <c r="D1" s="1402"/>
    </row>
    <row r="2" spans="1:9" x14ac:dyDescent="0.2">
      <c r="A2" s="884" t="s">
        <v>504</v>
      </c>
      <c r="B2" s="1402" t="s">
        <v>505</v>
      </c>
      <c r="C2" s="1402"/>
      <c r="D2" s="1402"/>
    </row>
    <row r="3" spans="1:9" x14ac:dyDescent="0.2">
      <c r="A3" s="884" t="s">
        <v>506</v>
      </c>
      <c r="B3" s="1402" t="s">
        <v>507</v>
      </c>
      <c r="C3" s="1402"/>
      <c r="D3" s="1402"/>
    </row>
    <row r="4" spans="1:9" x14ac:dyDescent="0.2">
      <c r="A4" s="884" t="s">
        <v>508</v>
      </c>
      <c r="B4" s="1402" t="s">
        <v>509</v>
      </c>
      <c r="C4" s="1402"/>
      <c r="D4" s="1402"/>
    </row>
    <row r="5" spans="1:9" x14ac:dyDescent="0.2">
      <c r="A5" s="885"/>
      <c r="B5" s="885"/>
      <c r="C5" s="885"/>
      <c r="D5" s="885"/>
    </row>
    <row r="6" spans="1:9" ht="18" x14ac:dyDescent="0.2">
      <c r="A6" s="886" t="s">
        <v>308</v>
      </c>
      <c r="B6" s="891" t="s">
        <v>510</v>
      </c>
      <c r="C6" s="889" t="s">
        <v>511</v>
      </c>
      <c r="D6" s="891" t="s">
        <v>512</v>
      </c>
      <c r="F6" t="s">
        <v>308</v>
      </c>
      <c r="G6" t="s">
        <v>510</v>
      </c>
      <c r="H6" t="s">
        <v>512</v>
      </c>
      <c r="I6" t="s">
        <v>368</v>
      </c>
    </row>
    <row r="7" spans="1:9" ht="16" customHeight="1" x14ac:dyDescent="0.25">
      <c r="A7" s="913" t="s">
        <v>513</v>
      </c>
      <c r="B7" s="898" t="s">
        <v>514</v>
      </c>
      <c r="C7" s="899"/>
      <c r="D7" s="900" t="s">
        <v>515</v>
      </c>
      <c r="F7" s="921" t="s">
        <v>513</v>
      </c>
      <c r="G7" s="921" t="s">
        <v>514</v>
      </c>
      <c r="H7" s="921" t="s">
        <v>515</v>
      </c>
      <c r="I7" s="921">
        <v>574.46</v>
      </c>
    </row>
    <row r="8" spans="1:9" ht="16" customHeight="1" x14ac:dyDescent="0.25">
      <c r="A8" s="914" t="s">
        <v>516</v>
      </c>
      <c r="B8" s="901" t="s">
        <v>517</v>
      </c>
      <c r="C8" s="902"/>
      <c r="D8" s="903" t="s">
        <v>515</v>
      </c>
      <c r="F8" s="921" t="s">
        <v>516</v>
      </c>
      <c r="G8" s="921" t="s">
        <v>517</v>
      </c>
      <c r="H8" s="921" t="s">
        <v>515</v>
      </c>
      <c r="I8" s="921">
        <v>377.66</v>
      </c>
    </row>
    <row r="9" spans="1:9" ht="16" customHeight="1" x14ac:dyDescent="0.25">
      <c r="A9" s="915" t="s">
        <v>518</v>
      </c>
      <c r="B9" s="904" t="s">
        <v>519</v>
      </c>
      <c r="C9" s="905"/>
      <c r="D9" s="906" t="s">
        <v>515</v>
      </c>
      <c r="F9" s="921" t="s">
        <v>518</v>
      </c>
      <c r="G9" s="921" t="s">
        <v>519</v>
      </c>
      <c r="H9" s="921" t="s">
        <v>515</v>
      </c>
      <c r="I9" s="921">
        <v>14269.84</v>
      </c>
    </row>
    <row r="10" spans="1:9" ht="16" customHeight="1" x14ac:dyDescent="0.25">
      <c r="A10" s="914" t="s">
        <v>520</v>
      </c>
      <c r="B10" s="901" t="s">
        <v>153</v>
      </c>
      <c r="C10" s="902"/>
      <c r="D10" s="903" t="s">
        <v>515</v>
      </c>
      <c r="F10" s="921" t="s">
        <v>520</v>
      </c>
      <c r="G10" s="921" t="s">
        <v>153</v>
      </c>
      <c r="H10" s="921" t="s">
        <v>515</v>
      </c>
      <c r="I10" s="921">
        <v>89000</v>
      </c>
    </row>
    <row r="11" spans="1:9" ht="16" customHeight="1" x14ac:dyDescent="0.25">
      <c r="A11" s="915" t="s">
        <v>521</v>
      </c>
      <c r="B11" s="904" t="s">
        <v>522</v>
      </c>
      <c r="C11" s="905"/>
      <c r="D11" s="906" t="s">
        <v>515</v>
      </c>
      <c r="F11" s="921" t="s">
        <v>521</v>
      </c>
      <c r="G11" s="921" t="s">
        <v>522</v>
      </c>
      <c r="H11" s="921" t="s">
        <v>515</v>
      </c>
      <c r="I11" s="921">
        <v>9000</v>
      </c>
    </row>
    <row r="12" spans="1:9" ht="16" customHeight="1" x14ac:dyDescent="0.25">
      <c r="A12" s="914" t="s">
        <v>523</v>
      </c>
      <c r="B12" s="901" t="s">
        <v>148</v>
      </c>
      <c r="C12" s="902"/>
      <c r="D12" s="903" t="s">
        <v>515</v>
      </c>
      <c r="F12" s="921" t="s">
        <v>523</v>
      </c>
      <c r="G12" s="921" t="s">
        <v>148</v>
      </c>
      <c r="H12" s="921" t="s">
        <v>515</v>
      </c>
      <c r="I12" s="921">
        <v>2152.94</v>
      </c>
    </row>
    <row r="13" spans="1:9" ht="16" customHeight="1" x14ac:dyDescent="0.25">
      <c r="A13" s="915" t="s">
        <v>524</v>
      </c>
      <c r="B13" s="904" t="s">
        <v>150</v>
      </c>
      <c r="C13" s="905"/>
      <c r="D13" s="906" t="s">
        <v>515</v>
      </c>
      <c r="F13" s="921" t="s">
        <v>524</v>
      </c>
      <c r="G13" s="921" t="s">
        <v>150</v>
      </c>
      <c r="H13" s="921" t="s">
        <v>515</v>
      </c>
      <c r="I13" s="921">
        <v>2534.54</v>
      </c>
    </row>
    <row r="14" spans="1:9" ht="16" customHeight="1" x14ac:dyDescent="0.25">
      <c r="A14" s="914" t="s">
        <v>525</v>
      </c>
      <c r="B14" s="901" t="s">
        <v>151</v>
      </c>
      <c r="C14" s="902"/>
      <c r="D14" s="903" t="s">
        <v>515</v>
      </c>
      <c r="F14" s="921" t="s">
        <v>525</v>
      </c>
      <c r="G14" s="921" t="s">
        <v>151</v>
      </c>
      <c r="H14" s="921" t="s">
        <v>515</v>
      </c>
      <c r="I14" s="921">
        <v>1456</v>
      </c>
    </row>
    <row r="15" spans="1:9" ht="16" customHeight="1" x14ac:dyDescent="0.25">
      <c r="A15" s="915" t="s">
        <v>526</v>
      </c>
      <c r="B15" s="904" t="s">
        <v>152</v>
      </c>
      <c r="C15" s="905"/>
      <c r="D15" s="906" t="s">
        <v>515</v>
      </c>
      <c r="F15" s="921" t="s">
        <v>526</v>
      </c>
      <c r="G15" s="921" t="s">
        <v>152</v>
      </c>
      <c r="H15" s="921" t="s">
        <v>515</v>
      </c>
      <c r="I15" s="921">
        <v>1041.55</v>
      </c>
    </row>
    <row r="16" spans="1:9" ht="16" customHeight="1" x14ac:dyDescent="0.25">
      <c r="A16" s="914" t="s">
        <v>527</v>
      </c>
      <c r="B16" s="901" t="s">
        <v>92</v>
      </c>
      <c r="C16" s="902"/>
      <c r="D16" s="903" t="s">
        <v>515</v>
      </c>
      <c r="F16" s="921" t="s">
        <v>527</v>
      </c>
      <c r="G16" s="921" t="s">
        <v>92</v>
      </c>
      <c r="H16" s="921" t="s">
        <v>515</v>
      </c>
      <c r="I16" s="921">
        <v>1467.6</v>
      </c>
    </row>
    <row r="17" spans="1:9" ht="16" customHeight="1" x14ac:dyDescent="0.25">
      <c r="A17" s="915" t="s">
        <v>528</v>
      </c>
      <c r="B17" s="904" t="s">
        <v>120</v>
      </c>
      <c r="C17" s="905"/>
      <c r="D17" s="906" t="s">
        <v>515</v>
      </c>
      <c r="F17" s="921" t="s">
        <v>528</v>
      </c>
      <c r="G17" s="921" t="s">
        <v>120</v>
      </c>
      <c r="H17" s="921" t="s">
        <v>515</v>
      </c>
      <c r="I17" s="921">
        <v>1839.57</v>
      </c>
    </row>
    <row r="18" spans="1:9" ht="16" customHeight="1" x14ac:dyDescent="0.25">
      <c r="A18" s="914" t="s">
        <v>529</v>
      </c>
      <c r="B18" s="901" t="s">
        <v>184</v>
      </c>
      <c r="C18" s="902"/>
      <c r="D18" s="903" t="s">
        <v>515</v>
      </c>
      <c r="F18" s="921" t="s">
        <v>529</v>
      </c>
      <c r="G18" s="921" t="s">
        <v>184</v>
      </c>
      <c r="H18" s="921" t="s">
        <v>515</v>
      </c>
      <c r="I18" s="921">
        <v>22995.919999999998</v>
      </c>
    </row>
    <row r="19" spans="1:9" ht="16" customHeight="1" x14ac:dyDescent="0.25">
      <c r="A19" s="915" t="s">
        <v>530</v>
      </c>
      <c r="B19" s="904" t="s">
        <v>180</v>
      </c>
      <c r="C19" s="905"/>
      <c r="D19" s="906" t="s">
        <v>515</v>
      </c>
      <c r="F19" s="921" t="s">
        <v>530</v>
      </c>
      <c r="G19" s="921" t="s">
        <v>180</v>
      </c>
      <c r="H19" s="921" t="s">
        <v>515</v>
      </c>
      <c r="I19" s="921">
        <v>3845.58</v>
      </c>
    </row>
    <row r="20" spans="1:9" ht="16" customHeight="1" x14ac:dyDescent="0.25">
      <c r="A20" s="914" t="s">
        <v>531</v>
      </c>
      <c r="B20" s="901" t="s">
        <v>182</v>
      </c>
      <c r="C20" s="902"/>
      <c r="D20" s="903" t="s">
        <v>515</v>
      </c>
      <c r="F20" s="921" t="s">
        <v>531</v>
      </c>
      <c r="G20" s="921" t="s">
        <v>182</v>
      </c>
      <c r="H20" s="921" t="s">
        <v>515</v>
      </c>
      <c r="I20" s="921">
        <v>2033.52</v>
      </c>
    </row>
    <row r="21" spans="1:9" ht="16" customHeight="1" x14ac:dyDescent="0.25">
      <c r="A21" s="915" t="s">
        <v>532</v>
      </c>
      <c r="B21" s="904" t="s">
        <v>178</v>
      </c>
      <c r="C21" s="905"/>
      <c r="D21" s="906" t="s">
        <v>515</v>
      </c>
      <c r="F21" s="921" t="s">
        <v>532</v>
      </c>
      <c r="G21" s="921" t="s">
        <v>178</v>
      </c>
      <c r="H21" s="921" t="s">
        <v>515</v>
      </c>
      <c r="I21" s="921">
        <v>1608.43</v>
      </c>
    </row>
    <row r="22" spans="1:9" ht="16" customHeight="1" x14ac:dyDescent="0.25">
      <c r="A22" s="914" t="s">
        <v>533</v>
      </c>
      <c r="B22" s="901" t="s">
        <v>183</v>
      </c>
      <c r="C22" s="902"/>
      <c r="D22" s="903" t="s">
        <v>515</v>
      </c>
      <c r="F22" s="921" t="s">
        <v>533</v>
      </c>
      <c r="G22" s="921" t="s">
        <v>183</v>
      </c>
      <c r="H22" s="921" t="s">
        <v>515</v>
      </c>
      <c r="I22" s="921">
        <v>2356.9</v>
      </c>
    </row>
    <row r="23" spans="1:9" ht="16" customHeight="1" x14ac:dyDescent="0.25">
      <c r="A23" s="915" t="s">
        <v>534</v>
      </c>
      <c r="B23" s="904" t="s">
        <v>535</v>
      </c>
      <c r="C23" s="905"/>
      <c r="D23" s="906" t="s">
        <v>515</v>
      </c>
      <c r="F23" s="921" t="s">
        <v>534</v>
      </c>
      <c r="G23" s="921" t="s">
        <v>535</v>
      </c>
      <c r="H23" s="921" t="s">
        <v>515</v>
      </c>
      <c r="I23" s="921">
        <v>2250</v>
      </c>
    </row>
    <row r="24" spans="1:9" ht="16" customHeight="1" x14ac:dyDescent="0.25">
      <c r="A24" s="914" t="s">
        <v>536</v>
      </c>
      <c r="B24" s="901" t="s">
        <v>537</v>
      </c>
      <c r="C24" s="902"/>
      <c r="D24" s="903" t="s">
        <v>515</v>
      </c>
      <c r="F24" s="921" t="s">
        <v>536</v>
      </c>
      <c r="G24" s="921" t="s">
        <v>537</v>
      </c>
      <c r="H24" s="921" t="s">
        <v>515</v>
      </c>
      <c r="I24" s="921">
        <v>1349.7</v>
      </c>
    </row>
    <row r="25" spans="1:9" ht="16" customHeight="1" x14ac:dyDescent="0.25">
      <c r="A25" s="915" t="s">
        <v>538</v>
      </c>
      <c r="B25" s="904" t="s">
        <v>539</v>
      </c>
      <c r="C25" s="905"/>
      <c r="D25" s="906" t="s">
        <v>515</v>
      </c>
      <c r="F25" s="921" t="s">
        <v>538</v>
      </c>
      <c r="G25" s="921" t="s">
        <v>539</v>
      </c>
      <c r="H25" s="921" t="s">
        <v>515</v>
      </c>
      <c r="I25" s="921">
        <v>1300</v>
      </c>
    </row>
    <row r="26" spans="1:9" ht="16" customHeight="1" x14ac:dyDescent="0.25">
      <c r="A26" s="914" t="s">
        <v>540</v>
      </c>
      <c r="B26" s="901" t="s">
        <v>541</v>
      </c>
      <c r="C26" s="902"/>
      <c r="D26" s="903" t="s">
        <v>515</v>
      </c>
      <c r="F26" s="921" t="s">
        <v>540</v>
      </c>
      <c r="G26" s="921" t="s">
        <v>541</v>
      </c>
      <c r="H26" s="921" t="s">
        <v>515</v>
      </c>
      <c r="I26" s="921">
        <v>3354.75</v>
      </c>
    </row>
    <row r="27" spans="1:9" ht="16" customHeight="1" x14ac:dyDescent="0.25">
      <c r="A27" s="915" t="s">
        <v>542</v>
      </c>
      <c r="B27" s="904" t="s">
        <v>169</v>
      </c>
      <c r="C27" s="905"/>
      <c r="D27" s="906" t="s">
        <v>515</v>
      </c>
      <c r="F27" s="921" t="s">
        <v>542</v>
      </c>
      <c r="G27" s="921" t="s">
        <v>169</v>
      </c>
      <c r="H27" s="921" t="s">
        <v>515</v>
      </c>
      <c r="I27" s="921">
        <v>252.4</v>
      </c>
    </row>
    <row r="28" spans="1:9" ht="16" customHeight="1" x14ac:dyDescent="0.25">
      <c r="A28" s="914" t="s">
        <v>543</v>
      </c>
      <c r="B28" s="901" t="s">
        <v>544</v>
      </c>
      <c r="C28" s="902"/>
      <c r="D28" s="903" t="s">
        <v>515</v>
      </c>
      <c r="F28" s="921" t="s">
        <v>543</v>
      </c>
      <c r="G28" s="921" t="s">
        <v>544</v>
      </c>
      <c r="H28" s="921" t="s">
        <v>515</v>
      </c>
      <c r="I28" s="921">
        <v>225.16</v>
      </c>
    </row>
    <row r="29" spans="1:9" ht="16" customHeight="1" x14ac:dyDescent="0.25">
      <c r="A29" s="915" t="s">
        <v>545</v>
      </c>
      <c r="B29" s="904" t="s">
        <v>172</v>
      </c>
      <c r="C29" s="905"/>
      <c r="D29" s="906" t="s">
        <v>515</v>
      </c>
      <c r="F29" s="921" t="s">
        <v>545</v>
      </c>
      <c r="G29" s="921" t="s">
        <v>172</v>
      </c>
      <c r="H29" s="921" t="s">
        <v>515</v>
      </c>
      <c r="I29" s="921">
        <v>737.66</v>
      </c>
    </row>
    <row r="30" spans="1:9" ht="16" customHeight="1" x14ac:dyDescent="0.25">
      <c r="A30" s="914" t="s">
        <v>546</v>
      </c>
      <c r="B30" s="901" t="s">
        <v>118</v>
      </c>
      <c r="C30" s="902"/>
      <c r="D30" s="903" t="s">
        <v>515</v>
      </c>
      <c r="F30" s="921" t="s">
        <v>546</v>
      </c>
      <c r="G30" s="921" t="s">
        <v>118</v>
      </c>
      <c r="H30" s="921" t="s">
        <v>515</v>
      </c>
      <c r="I30" s="921">
        <v>38490.589999999997</v>
      </c>
    </row>
    <row r="31" spans="1:9" ht="16" customHeight="1" x14ac:dyDescent="0.25">
      <c r="A31" s="915" t="s">
        <v>547</v>
      </c>
      <c r="B31" s="904" t="s">
        <v>119</v>
      </c>
      <c r="C31" s="905"/>
      <c r="D31" s="906" t="s">
        <v>515</v>
      </c>
      <c r="F31" s="921" t="s">
        <v>547</v>
      </c>
      <c r="G31" s="921" t="s">
        <v>119</v>
      </c>
      <c r="H31" s="921" t="s">
        <v>515</v>
      </c>
      <c r="I31" s="921">
        <v>26333.17</v>
      </c>
    </row>
    <row r="32" spans="1:9" ht="16" customHeight="1" x14ac:dyDescent="0.25">
      <c r="A32" s="915">
        <v>61834</v>
      </c>
      <c r="B32" s="907" t="s">
        <v>164</v>
      </c>
      <c r="C32" s="908"/>
      <c r="D32" s="909"/>
      <c r="F32" s="921" t="s">
        <v>667</v>
      </c>
      <c r="G32" s="921" t="s">
        <v>164</v>
      </c>
      <c r="H32" s="921" t="s">
        <v>515</v>
      </c>
      <c r="I32" s="921">
        <v>1453.76</v>
      </c>
    </row>
    <row r="33" spans="1:9" ht="16" customHeight="1" x14ac:dyDescent="0.25">
      <c r="A33" s="914" t="s">
        <v>548</v>
      </c>
      <c r="B33" s="901" t="s">
        <v>165</v>
      </c>
      <c r="C33" s="902"/>
      <c r="D33" s="903" t="s">
        <v>515</v>
      </c>
      <c r="F33" s="921" t="s">
        <v>548</v>
      </c>
      <c r="G33" s="921" t="s">
        <v>165</v>
      </c>
      <c r="H33" s="921" t="s">
        <v>515</v>
      </c>
      <c r="I33" s="921">
        <v>1140</v>
      </c>
    </row>
    <row r="34" spans="1:9" ht="16" customHeight="1" x14ac:dyDescent="0.25">
      <c r="A34" s="923" t="s">
        <v>668</v>
      </c>
      <c r="B34" s="922" t="s">
        <v>122</v>
      </c>
      <c r="C34" s="924"/>
      <c r="D34" s="921"/>
      <c r="F34" s="921" t="s">
        <v>668</v>
      </c>
      <c r="G34" s="921" t="s">
        <v>122</v>
      </c>
      <c r="H34" s="921" t="s">
        <v>515</v>
      </c>
      <c r="I34" s="921">
        <v>4608</v>
      </c>
    </row>
    <row r="35" spans="1:9" ht="16" customHeight="1" x14ac:dyDescent="0.25">
      <c r="A35" s="915" t="s">
        <v>549</v>
      </c>
      <c r="B35" s="904" t="s">
        <v>123</v>
      </c>
      <c r="C35" s="905"/>
      <c r="D35" s="906" t="s">
        <v>515</v>
      </c>
      <c r="F35" s="921" t="s">
        <v>549</v>
      </c>
      <c r="G35" s="921" t="s">
        <v>123</v>
      </c>
      <c r="H35" s="921" t="s">
        <v>515</v>
      </c>
      <c r="I35" s="921">
        <v>1202.4000000000001</v>
      </c>
    </row>
    <row r="36" spans="1:9" ht="16" customHeight="1" x14ac:dyDescent="0.25">
      <c r="A36" s="914" t="s">
        <v>550</v>
      </c>
      <c r="B36" s="901" t="s">
        <v>124</v>
      </c>
      <c r="C36" s="902"/>
      <c r="D36" s="903" t="s">
        <v>515</v>
      </c>
      <c r="F36" s="921" t="s">
        <v>550</v>
      </c>
      <c r="G36" s="921" t="s">
        <v>124</v>
      </c>
      <c r="H36" s="921" t="s">
        <v>515</v>
      </c>
      <c r="I36" s="921">
        <v>6772.5</v>
      </c>
    </row>
    <row r="37" spans="1:9" ht="16" customHeight="1" x14ac:dyDescent="0.25">
      <c r="A37" s="915" t="s">
        <v>551</v>
      </c>
      <c r="B37" s="904" t="s">
        <v>552</v>
      </c>
      <c r="C37" s="905"/>
      <c r="D37" s="906" t="s">
        <v>515</v>
      </c>
      <c r="F37" s="921" t="s">
        <v>551</v>
      </c>
      <c r="G37" s="921" t="s">
        <v>552</v>
      </c>
      <c r="H37" s="921" t="s">
        <v>515</v>
      </c>
      <c r="I37" s="921">
        <v>1065.5999999999999</v>
      </c>
    </row>
    <row r="38" spans="1:9" ht="16" customHeight="1" x14ac:dyDescent="0.25">
      <c r="A38" s="914" t="s">
        <v>553</v>
      </c>
      <c r="B38" s="901" t="s">
        <v>554</v>
      </c>
      <c r="C38" s="902"/>
      <c r="D38" s="903" t="s">
        <v>515</v>
      </c>
      <c r="F38" s="921" t="s">
        <v>553</v>
      </c>
      <c r="G38" s="921" t="s">
        <v>554</v>
      </c>
      <c r="H38" s="921" t="s">
        <v>515</v>
      </c>
      <c r="I38" s="921">
        <v>3218.69</v>
      </c>
    </row>
    <row r="39" spans="1:9" ht="16" customHeight="1" x14ac:dyDescent="0.25">
      <c r="A39" s="915" t="s">
        <v>555</v>
      </c>
      <c r="B39" s="904" t="s">
        <v>556</v>
      </c>
      <c r="C39" s="905"/>
      <c r="D39" s="906" t="s">
        <v>515</v>
      </c>
      <c r="F39" s="921" t="s">
        <v>555</v>
      </c>
      <c r="G39" s="921" t="s">
        <v>556</v>
      </c>
      <c r="H39" s="921" t="s">
        <v>515</v>
      </c>
      <c r="I39" s="921">
        <v>70</v>
      </c>
    </row>
    <row r="40" spans="1:9" ht="16" customHeight="1" x14ac:dyDescent="0.25">
      <c r="A40" s="914" t="s">
        <v>557</v>
      </c>
      <c r="B40" s="901" t="s">
        <v>160</v>
      </c>
      <c r="C40" s="902"/>
      <c r="D40" s="903" t="s">
        <v>515</v>
      </c>
      <c r="F40" s="921" t="s">
        <v>557</v>
      </c>
      <c r="G40" s="921" t="s">
        <v>160</v>
      </c>
      <c r="H40" s="921" t="s">
        <v>515</v>
      </c>
      <c r="I40" s="921">
        <v>1665</v>
      </c>
    </row>
    <row r="41" spans="1:9" ht="16" customHeight="1" x14ac:dyDescent="0.25">
      <c r="A41" s="915" t="s">
        <v>558</v>
      </c>
      <c r="B41" s="904" t="s">
        <v>161</v>
      </c>
      <c r="C41" s="905"/>
      <c r="D41" s="906" t="s">
        <v>515</v>
      </c>
      <c r="F41" s="921" t="s">
        <v>558</v>
      </c>
      <c r="G41" s="921" t="s">
        <v>161</v>
      </c>
      <c r="H41" s="921" t="s">
        <v>515</v>
      </c>
      <c r="I41" s="921">
        <v>487.5</v>
      </c>
    </row>
    <row r="42" spans="1:9" ht="16" customHeight="1" x14ac:dyDescent="0.25">
      <c r="A42" s="914" t="s">
        <v>559</v>
      </c>
      <c r="B42" s="901" t="s">
        <v>163</v>
      </c>
      <c r="C42" s="902"/>
      <c r="D42" s="903" t="s">
        <v>515</v>
      </c>
      <c r="F42" s="921" t="s">
        <v>559</v>
      </c>
      <c r="G42" s="921" t="s">
        <v>163</v>
      </c>
      <c r="H42" s="921" t="s">
        <v>515</v>
      </c>
      <c r="I42" s="921">
        <v>720</v>
      </c>
    </row>
    <row r="43" spans="1:9" ht="16" customHeight="1" x14ac:dyDescent="0.25">
      <c r="A43" s="915" t="s">
        <v>560</v>
      </c>
      <c r="B43" s="904" t="s">
        <v>191</v>
      </c>
      <c r="C43" s="905"/>
      <c r="D43" s="906" t="s">
        <v>515</v>
      </c>
      <c r="F43" s="921" t="s">
        <v>560</v>
      </c>
      <c r="G43" s="921" t="s">
        <v>191</v>
      </c>
      <c r="H43" s="921" t="s">
        <v>515</v>
      </c>
      <c r="I43" s="921">
        <v>1731.16</v>
      </c>
    </row>
    <row r="44" spans="1:9" ht="16" customHeight="1" x14ac:dyDescent="0.25">
      <c r="A44" s="914" t="s">
        <v>561</v>
      </c>
      <c r="B44" s="901" t="s">
        <v>192</v>
      </c>
      <c r="C44" s="902"/>
      <c r="D44" s="903" t="s">
        <v>515</v>
      </c>
      <c r="F44" s="921" t="s">
        <v>561</v>
      </c>
      <c r="G44" s="921" t="s">
        <v>192</v>
      </c>
      <c r="H44" s="921" t="s">
        <v>515</v>
      </c>
      <c r="I44" s="921">
        <v>630.87</v>
      </c>
    </row>
    <row r="45" spans="1:9" ht="16" customHeight="1" x14ac:dyDescent="0.25">
      <c r="A45" s="915" t="s">
        <v>562</v>
      </c>
      <c r="B45" s="904" t="s">
        <v>194</v>
      </c>
      <c r="C45" s="905"/>
      <c r="D45" s="906" t="s">
        <v>515</v>
      </c>
      <c r="F45" s="921" t="s">
        <v>562</v>
      </c>
      <c r="G45" s="921" t="s">
        <v>194</v>
      </c>
      <c r="H45" s="921" t="s">
        <v>515</v>
      </c>
      <c r="I45" s="921">
        <v>1360</v>
      </c>
    </row>
    <row r="46" spans="1:9" ht="16" customHeight="1" x14ac:dyDescent="0.25">
      <c r="A46" s="914" t="s">
        <v>563</v>
      </c>
      <c r="B46" s="901" t="s">
        <v>564</v>
      </c>
      <c r="C46" s="902"/>
      <c r="D46" s="903" t="s">
        <v>515</v>
      </c>
      <c r="F46" s="921" t="s">
        <v>563</v>
      </c>
      <c r="G46" s="921" t="s">
        <v>564</v>
      </c>
      <c r="H46" s="921" t="s">
        <v>515</v>
      </c>
      <c r="I46" s="921">
        <v>5578.97</v>
      </c>
    </row>
    <row r="47" spans="1:9" ht="16" customHeight="1" x14ac:dyDescent="0.25">
      <c r="A47" s="915" t="s">
        <v>565</v>
      </c>
      <c r="B47" s="904" t="s">
        <v>566</v>
      </c>
      <c r="C47" s="905"/>
      <c r="D47" s="906" t="s">
        <v>515</v>
      </c>
      <c r="F47" s="921" t="s">
        <v>565</v>
      </c>
      <c r="G47" s="921" t="s">
        <v>566</v>
      </c>
      <c r="H47" s="921" t="s">
        <v>515</v>
      </c>
      <c r="I47" s="921">
        <v>732.2</v>
      </c>
    </row>
    <row r="48" spans="1:9" ht="16" customHeight="1" x14ac:dyDescent="0.25">
      <c r="A48" s="914" t="s">
        <v>567</v>
      </c>
      <c r="B48" s="901" t="s">
        <v>185</v>
      </c>
      <c r="C48" s="902"/>
      <c r="D48" s="903" t="s">
        <v>515</v>
      </c>
      <c r="F48" s="921" t="s">
        <v>567</v>
      </c>
      <c r="G48" s="921" t="s">
        <v>185</v>
      </c>
      <c r="H48" s="921" t="s">
        <v>515</v>
      </c>
      <c r="I48" s="921">
        <v>4597.82</v>
      </c>
    </row>
    <row r="49" spans="1:9" ht="16" customHeight="1" x14ac:dyDescent="0.25">
      <c r="A49" s="915" t="s">
        <v>568</v>
      </c>
      <c r="B49" s="904" t="s">
        <v>105</v>
      </c>
      <c r="C49" s="905"/>
      <c r="D49" s="906" t="s">
        <v>515</v>
      </c>
      <c r="F49" s="921" t="s">
        <v>568</v>
      </c>
      <c r="G49" s="921" t="s">
        <v>105</v>
      </c>
      <c r="H49" s="921" t="s">
        <v>515</v>
      </c>
      <c r="I49" s="921">
        <v>1420.8</v>
      </c>
    </row>
    <row r="50" spans="1:9" ht="16" customHeight="1" x14ac:dyDescent="0.25">
      <c r="A50" s="914" t="s">
        <v>569</v>
      </c>
      <c r="B50" s="901" t="s">
        <v>10</v>
      </c>
      <c r="C50" s="902"/>
      <c r="D50" s="903" t="s">
        <v>515</v>
      </c>
      <c r="F50" s="921" t="s">
        <v>569</v>
      </c>
      <c r="G50" s="921" t="s">
        <v>10</v>
      </c>
      <c r="H50" s="921" t="s">
        <v>515</v>
      </c>
      <c r="I50" s="921">
        <v>20351.32</v>
      </c>
    </row>
    <row r="51" spans="1:9" ht="16" customHeight="1" x14ac:dyDescent="0.25">
      <c r="A51" s="915" t="s">
        <v>570</v>
      </c>
      <c r="B51" s="904" t="s">
        <v>571</v>
      </c>
      <c r="C51" s="905"/>
      <c r="D51" s="906" t="s">
        <v>515</v>
      </c>
      <c r="F51" s="921" t="s">
        <v>570</v>
      </c>
      <c r="G51" s="921" t="s">
        <v>571</v>
      </c>
      <c r="H51" s="921" t="s">
        <v>515</v>
      </c>
      <c r="I51" s="921">
        <v>893.52</v>
      </c>
    </row>
    <row r="52" spans="1:9" ht="16" customHeight="1" x14ac:dyDescent="0.25">
      <c r="A52" s="914" t="s">
        <v>572</v>
      </c>
      <c r="B52" s="901" t="s">
        <v>97</v>
      </c>
      <c r="C52" s="902"/>
      <c r="D52" s="903" t="s">
        <v>515</v>
      </c>
      <c r="F52" s="921" t="s">
        <v>572</v>
      </c>
      <c r="G52" s="921" t="s">
        <v>97</v>
      </c>
      <c r="H52" s="921" t="s">
        <v>515</v>
      </c>
      <c r="I52" s="921">
        <v>495.32</v>
      </c>
    </row>
    <row r="53" spans="1:9" ht="16" customHeight="1" x14ac:dyDescent="0.25">
      <c r="A53" s="915" t="s">
        <v>573</v>
      </c>
      <c r="B53" s="904" t="s">
        <v>168</v>
      </c>
      <c r="C53" s="905"/>
      <c r="D53" s="906" t="s">
        <v>515</v>
      </c>
      <c r="F53" s="921" t="s">
        <v>573</v>
      </c>
      <c r="G53" s="921" t="s">
        <v>168</v>
      </c>
      <c r="H53" s="921" t="s">
        <v>515</v>
      </c>
      <c r="I53" s="921">
        <v>15871.72</v>
      </c>
    </row>
    <row r="54" spans="1:9" ht="16" customHeight="1" x14ac:dyDescent="0.25">
      <c r="A54" s="914" t="s">
        <v>574</v>
      </c>
      <c r="B54" s="901" t="s">
        <v>575</v>
      </c>
      <c r="C54" s="902"/>
      <c r="D54" s="903" t="s">
        <v>515</v>
      </c>
      <c r="F54" s="921" t="s">
        <v>574</v>
      </c>
      <c r="G54" s="921" t="s">
        <v>575</v>
      </c>
      <c r="H54" s="921" t="s">
        <v>515</v>
      </c>
      <c r="I54" s="921">
        <v>2724.46</v>
      </c>
    </row>
    <row r="55" spans="1:9" ht="16" customHeight="1" x14ac:dyDescent="0.25">
      <c r="A55" s="915" t="s">
        <v>576</v>
      </c>
      <c r="B55" s="904" t="s">
        <v>577</v>
      </c>
      <c r="C55" s="905"/>
      <c r="D55" s="906" t="s">
        <v>515</v>
      </c>
      <c r="F55" s="921" t="s">
        <v>576</v>
      </c>
      <c r="G55" s="921" t="s">
        <v>577</v>
      </c>
      <c r="H55" s="921" t="s">
        <v>515</v>
      </c>
      <c r="I55" s="921">
        <v>158</v>
      </c>
    </row>
    <row r="56" spans="1:9" ht="16" customHeight="1" x14ac:dyDescent="0.25">
      <c r="A56" s="914" t="s">
        <v>578</v>
      </c>
      <c r="B56" s="901" t="s">
        <v>13</v>
      </c>
      <c r="C56" s="902"/>
      <c r="D56" s="903" t="s">
        <v>515</v>
      </c>
      <c r="F56" s="921" t="s">
        <v>578</v>
      </c>
      <c r="G56" s="921" t="s">
        <v>13</v>
      </c>
      <c r="H56" s="921" t="s">
        <v>515</v>
      </c>
      <c r="I56" s="921">
        <v>3972.61</v>
      </c>
    </row>
    <row r="57" spans="1:9" ht="16" customHeight="1" x14ac:dyDescent="0.25">
      <c r="A57" s="915" t="s">
        <v>579</v>
      </c>
      <c r="B57" s="904" t="s">
        <v>104</v>
      </c>
      <c r="C57" s="905"/>
      <c r="D57" s="906" t="s">
        <v>515</v>
      </c>
      <c r="F57" s="921" t="s">
        <v>579</v>
      </c>
      <c r="G57" s="921" t="s">
        <v>104</v>
      </c>
      <c r="H57" s="921" t="s">
        <v>515</v>
      </c>
      <c r="I57" s="921">
        <v>2247.8200000000002</v>
      </c>
    </row>
    <row r="58" spans="1:9" ht="16" customHeight="1" x14ac:dyDescent="0.25">
      <c r="A58" s="914" t="s">
        <v>580</v>
      </c>
      <c r="B58" s="901" t="s">
        <v>581</v>
      </c>
      <c r="C58" s="902"/>
      <c r="D58" s="903" t="s">
        <v>515</v>
      </c>
      <c r="F58" s="921" t="s">
        <v>580</v>
      </c>
      <c r="G58" s="921" t="s">
        <v>581</v>
      </c>
      <c r="H58" s="921" t="s">
        <v>515</v>
      </c>
      <c r="I58" s="921">
        <v>984.1</v>
      </c>
    </row>
    <row r="59" spans="1:9" ht="16" customHeight="1" x14ac:dyDescent="0.25">
      <c r="A59" s="915" t="s">
        <v>582</v>
      </c>
      <c r="B59" s="904" t="s">
        <v>583</v>
      </c>
      <c r="C59" s="905"/>
      <c r="D59" s="906" t="s">
        <v>515</v>
      </c>
      <c r="F59" s="921" t="s">
        <v>582</v>
      </c>
      <c r="G59" s="921" t="s">
        <v>583</v>
      </c>
      <c r="H59" s="921" t="s">
        <v>515</v>
      </c>
      <c r="I59" s="921">
        <v>4948.42</v>
      </c>
    </row>
    <row r="60" spans="1:9" ht="16" customHeight="1" x14ac:dyDescent="0.25">
      <c r="A60" s="914" t="s">
        <v>584</v>
      </c>
      <c r="B60" s="901" t="s">
        <v>108</v>
      </c>
      <c r="C60" s="902"/>
      <c r="D60" s="903" t="s">
        <v>515</v>
      </c>
      <c r="F60" s="921" t="s">
        <v>584</v>
      </c>
      <c r="G60" s="921" t="s">
        <v>108</v>
      </c>
      <c r="H60" s="921" t="s">
        <v>515</v>
      </c>
      <c r="I60" s="921">
        <v>1060.31</v>
      </c>
    </row>
    <row r="61" spans="1:9" ht="16" customHeight="1" x14ac:dyDescent="0.25">
      <c r="A61" s="915" t="s">
        <v>585</v>
      </c>
      <c r="B61" s="904" t="s">
        <v>94</v>
      </c>
      <c r="C61" s="905"/>
      <c r="D61" s="906" t="s">
        <v>515</v>
      </c>
      <c r="F61" s="921" t="s">
        <v>585</v>
      </c>
      <c r="G61" s="921" t="s">
        <v>94</v>
      </c>
      <c r="H61" s="921" t="s">
        <v>515</v>
      </c>
      <c r="I61" s="921">
        <v>225.73</v>
      </c>
    </row>
    <row r="62" spans="1:9" ht="16" customHeight="1" x14ac:dyDescent="0.25">
      <c r="A62" s="914" t="s">
        <v>586</v>
      </c>
      <c r="B62" s="901" t="s">
        <v>95</v>
      </c>
      <c r="C62" s="902"/>
      <c r="D62" s="903" t="s">
        <v>515</v>
      </c>
      <c r="F62" s="921" t="s">
        <v>586</v>
      </c>
      <c r="G62" s="921" t="s">
        <v>95</v>
      </c>
      <c r="H62" s="921" t="s">
        <v>515</v>
      </c>
      <c r="I62" s="921">
        <v>245.47</v>
      </c>
    </row>
    <row r="63" spans="1:9" ht="16" customHeight="1" x14ac:dyDescent="0.25">
      <c r="A63" s="915" t="s">
        <v>587</v>
      </c>
      <c r="B63" s="904" t="s">
        <v>126</v>
      </c>
      <c r="C63" s="905"/>
      <c r="D63" s="906" t="s">
        <v>515</v>
      </c>
      <c r="F63" s="921" t="s">
        <v>587</v>
      </c>
      <c r="G63" s="921" t="s">
        <v>126</v>
      </c>
      <c r="H63" s="921" t="s">
        <v>515</v>
      </c>
      <c r="I63" s="921">
        <v>1545.42</v>
      </c>
    </row>
    <row r="64" spans="1:9" ht="16" customHeight="1" x14ac:dyDescent="0.25">
      <c r="A64" s="914" t="s">
        <v>588</v>
      </c>
      <c r="B64" s="901" t="s">
        <v>129</v>
      </c>
      <c r="C64" s="902"/>
      <c r="D64" s="903" t="s">
        <v>515</v>
      </c>
      <c r="F64" s="921" t="s">
        <v>588</v>
      </c>
      <c r="G64" s="921" t="s">
        <v>129</v>
      </c>
      <c r="H64" s="921" t="s">
        <v>515</v>
      </c>
      <c r="I64" s="921">
        <v>7597.04</v>
      </c>
    </row>
    <row r="65" spans="1:9" ht="16" customHeight="1" x14ac:dyDescent="0.25">
      <c r="A65" s="915" t="s">
        <v>589</v>
      </c>
      <c r="B65" s="904" t="s">
        <v>590</v>
      </c>
      <c r="C65" s="905"/>
      <c r="D65" s="906" t="s">
        <v>515</v>
      </c>
      <c r="F65" s="921" t="s">
        <v>589</v>
      </c>
      <c r="G65" s="921" t="s">
        <v>590</v>
      </c>
      <c r="H65" s="921" t="s">
        <v>515</v>
      </c>
      <c r="I65" s="921">
        <v>199.2</v>
      </c>
    </row>
    <row r="66" spans="1:9" ht="16" customHeight="1" x14ac:dyDescent="0.25">
      <c r="A66" s="914" t="s">
        <v>591</v>
      </c>
      <c r="B66" s="901" t="s">
        <v>141</v>
      </c>
      <c r="C66" s="902"/>
      <c r="D66" s="903" t="s">
        <v>515</v>
      </c>
      <c r="F66" s="921" t="s">
        <v>591</v>
      </c>
      <c r="G66" s="921" t="s">
        <v>141</v>
      </c>
      <c r="H66" s="921" t="s">
        <v>515</v>
      </c>
      <c r="I66" s="921">
        <v>9406.35</v>
      </c>
    </row>
    <row r="67" spans="1:9" ht="16" customHeight="1" x14ac:dyDescent="0.25">
      <c r="A67" s="915" t="s">
        <v>592</v>
      </c>
      <c r="B67" s="904" t="s">
        <v>138</v>
      </c>
      <c r="C67" s="905"/>
      <c r="D67" s="906" t="s">
        <v>515</v>
      </c>
      <c r="F67" s="921" t="s">
        <v>592</v>
      </c>
      <c r="G67" s="921" t="s">
        <v>138</v>
      </c>
      <c r="H67" s="921" t="s">
        <v>515</v>
      </c>
      <c r="I67" s="921">
        <v>9504.36</v>
      </c>
    </row>
    <row r="68" spans="1:9" ht="16" customHeight="1" x14ac:dyDescent="0.25">
      <c r="A68" s="914" t="s">
        <v>593</v>
      </c>
      <c r="B68" s="901" t="s">
        <v>140</v>
      </c>
      <c r="C68" s="902"/>
      <c r="D68" s="903" t="s">
        <v>515</v>
      </c>
      <c r="F68" s="921" t="s">
        <v>593</v>
      </c>
      <c r="G68" s="921" t="s">
        <v>140</v>
      </c>
      <c r="H68" s="921" t="s">
        <v>515</v>
      </c>
      <c r="I68" s="921">
        <v>8258.7000000000007</v>
      </c>
    </row>
    <row r="69" spans="1:9" ht="16" customHeight="1" x14ac:dyDescent="0.25">
      <c r="A69" s="915" t="s">
        <v>594</v>
      </c>
      <c r="B69" s="904" t="s">
        <v>127</v>
      </c>
      <c r="C69" s="905"/>
      <c r="D69" s="906" t="s">
        <v>515</v>
      </c>
      <c r="F69" s="921" t="s">
        <v>594</v>
      </c>
      <c r="G69" s="921" t="s">
        <v>127</v>
      </c>
      <c r="H69" s="921" t="s">
        <v>515</v>
      </c>
      <c r="I69" s="921">
        <v>1209.0999999999999</v>
      </c>
    </row>
    <row r="70" spans="1:9" ht="16" customHeight="1" x14ac:dyDescent="0.25">
      <c r="A70" s="914" t="s">
        <v>595</v>
      </c>
      <c r="B70" s="901" t="s">
        <v>130</v>
      </c>
      <c r="C70" s="902"/>
      <c r="D70" s="903" t="s">
        <v>515</v>
      </c>
      <c r="F70" s="921" t="s">
        <v>595</v>
      </c>
      <c r="G70" s="921" t="s">
        <v>130</v>
      </c>
      <c r="H70" s="921" t="s">
        <v>515</v>
      </c>
      <c r="I70" s="921">
        <v>63721.5</v>
      </c>
    </row>
    <row r="71" spans="1:9" ht="16" customHeight="1" x14ac:dyDescent="0.25">
      <c r="A71" s="915" t="s">
        <v>596</v>
      </c>
      <c r="B71" s="904" t="s">
        <v>133</v>
      </c>
      <c r="C71" s="905"/>
      <c r="D71" s="906" t="s">
        <v>515</v>
      </c>
      <c r="F71" s="921" t="s">
        <v>596</v>
      </c>
      <c r="G71" s="921" t="s">
        <v>133</v>
      </c>
      <c r="H71" s="921" t="s">
        <v>515</v>
      </c>
      <c r="I71" s="921">
        <v>8298.1299999999992</v>
      </c>
    </row>
    <row r="72" spans="1:9" ht="16" customHeight="1" x14ac:dyDescent="0.25">
      <c r="A72" s="914" t="s">
        <v>597</v>
      </c>
      <c r="B72" s="901" t="s">
        <v>136</v>
      </c>
      <c r="C72" s="902"/>
      <c r="D72" s="903" t="s">
        <v>515</v>
      </c>
      <c r="F72" s="921" t="s">
        <v>597</v>
      </c>
      <c r="G72" s="921" t="s">
        <v>136</v>
      </c>
      <c r="H72" s="921" t="s">
        <v>515</v>
      </c>
      <c r="I72" s="921">
        <v>652.9</v>
      </c>
    </row>
    <row r="73" spans="1:9" ht="16" customHeight="1" x14ac:dyDescent="0.25">
      <c r="A73" s="922" t="s">
        <v>669</v>
      </c>
      <c r="B73" s="922" t="s">
        <v>670</v>
      </c>
      <c r="C73" s="922"/>
      <c r="D73" s="906" t="s">
        <v>515</v>
      </c>
      <c r="F73" s="921" t="s">
        <v>669</v>
      </c>
      <c r="G73" s="921" t="s">
        <v>670</v>
      </c>
      <c r="H73" s="921" t="s">
        <v>515</v>
      </c>
      <c r="I73" s="921">
        <v>2280.4</v>
      </c>
    </row>
    <row r="74" spans="1:9" ht="16" customHeight="1" x14ac:dyDescent="0.25">
      <c r="A74" s="915" t="s">
        <v>598</v>
      </c>
      <c r="B74" s="904" t="s">
        <v>143</v>
      </c>
      <c r="C74" s="905"/>
      <c r="D74" s="903" t="s">
        <v>515</v>
      </c>
      <c r="F74" s="921" t="s">
        <v>598</v>
      </c>
      <c r="G74" s="921" t="s">
        <v>143</v>
      </c>
      <c r="H74" s="921" t="s">
        <v>515</v>
      </c>
      <c r="I74" s="921">
        <v>1444.48</v>
      </c>
    </row>
    <row r="75" spans="1:9" ht="16" customHeight="1" x14ac:dyDescent="0.25">
      <c r="A75" s="914" t="s">
        <v>599</v>
      </c>
      <c r="B75" s="901" t="s">
        <v>128</v>
      </c>
      <c r="C75" s="902"/>
      <c r="D75" s="906" t="s">
        <v>515</v>
      </c>
      <c r="F75" s="921" t="s">
        <v>599</v>
      </c>
      <c r="G75" s="921" t="s">
        <v>128</v>
      </c>
      <c r="H75" s="921" t="s">
        <v>515</v>
      </c>
      <c r="I75" s="921">
        <v>10830.24</v>
      </c>
    </row>
    <row r="76" spans="1:9" ht="16" customHeight="1" x14ac:dyDescent="0.25">
      <c r="A76" s="915" t="s">
        <v>600</v>
      </c>
      <c r="B76" s="904" t="s">
        <v>131</v>
      </c>
      <c r="C76" s="905"/>
      <c r="D76" s="903" t="s">
        <v>515</v>
      </c>
      <c r="F76" s="921" t="s">
        <v>600</v>
      </c>
      <c r="G76" s="921" t="s">
        <v>131</v>
      </c>
      <c r="H76" s="921" t="s">
        <v>515</v>
      </c>
      <c r="I76" s="921">
        <v>16743.36</v>
      </c>
    </row>
    <row r="77" spans="1:9" ht="16" customHeight="1" x14ac:dyDescent="0.25">
      <c r="A77" s="914" t="s">
        <v>601</v>
      </c>
      <c r="B77" s="901" t="s">
        <v>134</v>
      </c>
      <c r="C77" s="902"/>
      <c r="D77" s="906" t="s">
        <v>515</v>
      </c>
      <c r="F77" s="921" t="s">
        <v>601</v>
      </c>
      <c r="G77" s="921" t="s">
        <v>134</v>
      </c>
      <c r="H77" s="921" t="s">
        <v>515</v>
      </c>
      <c r="I77" s="921">
        <v>7371.44</v>
      </c>
    </row>
    <row r="78" spans="1:9" ht="16" customHeight="1" x14ac:dyDescent="0.25">
      <c r="A78" s="915" t="s">
        <v>602</v>
      </c>
      <c r="B78" s="904" t="s">
        <v>109</v>
      </c>
      <c r="C78" s="905"/>
      <c r="D78" s="903" t="s">
        <v>515</v>
      </c>
      <c r="F78" s="921" t="s">
        <v>602</v>
      </c>
      <c r="G78" s="921" t="s">
        <v>109</v>
      </c>
      <c r="H78" s="921" t="s">
        <v>515</v>
      </c>
      <c r="I78" s="921">
        <v>265</v>
      </c>
    </row>
    <row r="79" spans="1:9" ht="16" customHeight="1" x14ac:dyDescent="0.25">
      <c r="A79" s="914" t="s">
        <v>603</v>
      </c>
      <c r="B79" s="901" t="s">
        <v>604</v>
      </c>
      <c r="C79" s="902"/>
      <c r="D79" s="906" t="s">
        <v>515</v>
      </c>
      <c r="F79" s="921" t="s">
        <v>603</v>
      </c>
      <c r="G79" s="921" t="s">
        <v>604</v>
      </c>
      <c r="H79" s="921" t="s">
        <v>515</v>
      </c>
      <c r="I79" s="921">
        <v>65</v>
      </c>
    </row>
    <row r="80" spans="1:9" ht="16" customHeight="1" x14ac:dyDescent="0.25">
      <c r="A80" s="915" t="s">
        <v>605</v>
      </c>
      <c r="B80" s="904" t="s">
        <v>606</v>
      </c>
      <c r="C80" s="905"/>
      <c r="D80" s="903" t="s">
        <v>515</v>
      </c>
      <c r="F80" s="921" t="s">
        <v>605</v>
      </c>
      <c r="G80" s="921" t="s">
        <v>606</v>
      </c>
      <c r="H80" s="921" t="s">
        <v>515</v>
      </c>
      <c r="I80" s="921">
        <v>1000</v>
      </c>
    </row>
    <row r="81" spans="1:9" ht="16" customHeight="1" x14ac:dyDescent="0.25">
      <c r="A81" s="914" t="s">
        <v>607</v>
      </c>
      <c r="B81" s="901" t="s">
        <v>125</v>
      </c>
      <c r="C81" s="902"/>
      <c r="D81" s="906" t="s">
        <v>515</v>
      </c>
      <c r="F81" s="921" t="s">
        <v>607</v>
      </c>
      <c r="G81" s="921" t="s">
        <v>125</v>
      </c>
      <c r="H81" s="921" t="s">
        <v>515</v>
      </c>
      <c r="I81" s="921">
        <v>60165</v>
      </c>
    </row>
    <row r="82" spans="1:9" ht="16" customHeight="1" x14ac:dyDescent="0.25">
      <c r="A82" s="915" t="s">
        <v>608</v>
      </c>
      <c r="B82" s="904" t="s">
        <v>609</v>
      </c>
      <c r="C82" s="905"/>
      <c r="D82" s="903" t="s">
        <v>515</v>
      </c>
      <c r="F82" s="921" t="s">
        <v>608</v>
      </c>
      <c r="G82" s="921" t="s">
        <v>609</v>
      </c>
      <c r="H82" s="921" t="s">
        <v>515</v>
      </c>
      <c r="I82" s="921">
        <v>159</v>
      </c>
    </row>
    <row r="83" spans="1:9" ht="16" customHeight="1" x14ac:dyDescent="0.25">
      <c r="A83" s="914" t="s">
        <v>610</v>
      </c>
      <c r="B83" s="901" t="s">
        <v>611</v>
      </c>
      <c r="C83" s="902"/>
      <c r="D83" s="906" t="s">
        <v>515</v>
      </c>
      <c r="F83" s="921" t="s">
        <v>610</v>
      </c>
      <c r="G83" s="921" t="s">
        <v>611</v>
      </c>
      <c r="H83" s="921" t="s">
        <v>515</v>
      </c>
      <c r="I83" s="921">
        <v>89057</v>
      </c>
    </row>
    <row r="84" spans="1:9" ht="16" customHeight="1" x14ac:dyDescent="0.25">
      <c r="A84" s="915" t="s">
        <v>612</v>
      </c>
      <c r="B84" s="904" t="s">
        <v>613</v>
      </c>
      <c r="C84" s="905"/>
      <c r="D84" s="903" t="s">
        <v>515</v>
      </c>
      <c r="F84" s="921" t="s">
        <v>612</v>
      </c>
      <c r="G84" s="921" t="s">
        <v>613</v>
      </c>
      <c r="H84" s="921" t="s">
        <v>515</v>
      </c>
      <c r="I84" s="921">
        <v>14362.9</v>
      </c>
    </row>
    <row r="85" spans="1:9" ht="19" x14ac:dyDescent="0.25">
      <c r="A85" s="914" t="s">
        <v>614</v>
      </c>
      <c r="B85" s="901" t="s">
        <v>615</v>
      </c>
      <c r="C85" s="902"/>
      <c r="D85" s="906" t="s">
        <v>515</v>
      </c>
      <c r="F85" s="921" t="s">
        <v>614</v>
      </c>
      <c r="G85" s="921" t="s">
        <v>615</v>
      </c>
      <c r="H85" s="921" t="s">
        <v>515</v>
      </c>
      <c r="I85" s="921">
        <v>1200</v>
      </c>
    </row>
    <row r="86" spans="1:9" ht="19" x14ac:dyDescent="0.25">
      <c r="A86" s="915" t="s">
        <v>616</v>
      </c>
      <c r="B86" s="904" t="s">
        <v>617</v>
      </c>
      <c r="C86" s="905"/>
      <c r="D86" s="903" t="s">
        <v>515</v>
      </c>
      <c r="F86" s="921" t="s">
        <v>616</v>
      </c>
      <c r="G86" s="921" t="s">
        <v>617</v>
      </c>
      <c r="H86" s="921" t="s">
        <v>515</v>
      </c>
      <c r="I86" s="921">
        <v>21137</v>
      </c>
    </row>
    <row r="87" spans="1:9" ht="19" x14ac:dyDescent="0.25">
      <c r="A87" s="914" t="s">
        <v>618</v>
      </c>
      <c r="B87" s="901" t="s">
        <v>22</v>
      </c>
      <c r="C87" s="902"/>
      <c r="F87" s="921" t="s">
        <v>618</v>
      </c>
      <c r="G87" s="921" t="s">
        <v>22</v>
      </c>
      <c r="H87" s="921" t="s">
        <v>515</v>
      </c>
      <c r="I87" s="921">
        <v>7852.58</v>
      </c>
    </row>
    <row r="88" spans="1:9" ht="16" customHeight="1" x14ac:dyDescent="0.25">
      <c r="A88" s="893"/>
      <c r="B88" s="887" t="s">
        <v>619</v>
      </c>
      <c r="C88" s="894">
        <f>SUM(C7:C87)</f>
        <v>0</v>
      </c>
      <c r="D88" s="892" t="s">
        <v>620</v>
      </c>
      <c r="F88" s="921"/>
      <c r="G88" s="921"/>
      <c r="H88" s="921" t="s">
        <v>620</v>
      </c>
      <c r="I88" s="921" t="s">
        <v>671</v>
      </c>
    </row>
    <row r="89" spans="1:9" ht="16" customHeight="1" x14ac:dyDescent="0.25">
      <c r="A89" s="912">
        <v>70661</v>
      </c>
      <c r="B89" s="910" t="s">
        <v>664</v>
      </c>
      <c r="C89" s="897"/>
      <c r="D89" s="917"/>
      <c r="F89" s="921" t="s">
        <v>672</v>
      </c>
      <c r="G89" s="921" t="s">
        <v>664</v>
      </c>
      <c r="H89" s="921">
        <v>480</v>
      </c>
      <c r="I89" s="921">
        <v>-480</v>
      </c>
    </row>
    <row r="90" spans="1:9" ht="16" customHeight="1" x14ac:dyDescent="0.25">
      <c r="A90" s="911" t="s">
        <v>621</v>
      </c>
      <c r="B90" s="895" t="s">
        <v>622</v>
      </c>
      <c r="C90" s="896" t="s">
        <v>515</v>
      </c>
      <c r="D90" s="916"/>
      <c r="F90" s="921" t="s">
        <v>621</v>
      </c>
      <c r="G90" s="921" t="s">
        <v>622</v>
      </c>
      <c r="H90" s="921">
        <v>560</v>
      </c>
      <c r="I90" s="921">
        <v>-560</v>
      </c>
    </row>
    <row r="91" spans="1:9" ht="16" customHeight="1" x14ac:dyDescent="0.25">
      <c r="A91" s="911" t="s">
        <v>623</v>
      </c>
      <c r="B91" s="895" t="s">
        <v>624</v>
      </c>
      <c r="C91" s="896" t="s">
        <v>515</v>
      </c>
      <c r="D91" s="925"/>
      <c r="F91" s="921" t="s">
        <v>623</v>
      </c>
      <c r="G91" s="921" t="s">
        <v>624</v>
      </c>
      <c r="H91" s="921">
        <v>172500</v>
      </c>
      <c r="I91" s="921">
        <v>-172500</v>
      </c>
    </row>
    <row r="92" spans="1:9" ht="19" x14ac:dyDescent="0.25">
      <c r="A92" s="911" t="s">
        <v>625</v>
      </c>
      <c r="B92" s="895" t="s">
        <v>219</v>
      </c>
      <c r="C92" s="896" t="s">
        <v>515</v>
      </c>
      <c r="D92" s="916"/>
      <c r="F92" s="921" t="s">
        <v>625</v>
      </c>
      <c r="G92" s="921" t="s">
        <v>219</v>
      </c>
      <c r="H92" s="921">
        <v>140</v>
      </c>
      <c r="I92" s="921">
        <v>-140</v>
      </c>
    </row>
    <row r="93" spans="1:9" ht="16" customHeight="1" x14ac:dyDescent="0.25">
      <c r="A93" s="911" t="s">
        <v>626</v>
      </c>
      <c r="B93" s="895" t="s">
        <v>220</v>
      </c>
      <c r="C93" s="896" t="s">
        <v>515</v>
      </c>
      <c r="D93" s="916"/>
      <c r="F93" s="921" t="s">
        <v>626</v>
      </c>
      <c r="G93" s="921" t="s">
        <v>220</v>
      </c>
      <c r="H93" s="921">
        <v>159</v>
      </c>
      <c r="I93" s="921">
        <v>-159</v>
      </c>
    </row>
    <row r="94" spans="1:9" ht="16" customHeight="1" x14ac:dyDescent="0.25">
      <c r="A94" s="911" t="s">
        <v>627</v>
      </c>
      <c r="B94" s="895" t="s">
        <v>628</v>
      </c>
      <c r="C94" s="896" t="s">
        <v>515</v>
      </c>
      <c r="D94" s="916"/>
      <c r="F94" s="921" t="s">
        <v>627</v>
      </c>
      <c r="G94" s="921" t="s">
        <v>628</v>
      </c>
      <c r="H94" s="921">
        <v>1445</v>
      </c>
      <c r="I94" s="921">
        <v>-1445</v>
      </c>
    </row>
    <row r="95" spans="1:9" ht="16" customHeight="1" x14ac:dyDescent="0.25">
      <c r="A95" s="911" t="s">
        <v>629</v>
      </c>
      <c r="B95" s="895" t="s">
        <v>81</v>
      </c>
      <c r="C95" s="896" t="s">
        <v>515</v>
      </c>
      <c r="D95" s="916"/>
      <c r="F95" s="921" t="s">
        <v>629</v>
      </c>
      <c r="G95" s="921" t="s">
        <v>81</v>
      </c>
      <c r="H95" s="921">
        <v>870</v>
      </c>
      <c r="I95" s="921">
        <v>-870</v>
      </c>
    </row>
    <row r="96" spans="1:9" ht="16" customHeight="1" x14ac:dyDescent="0.25">
      <c r="A96" s="911" t="s">
        <v>630</v>
      </c>
      <c r="B96" s="895" t="s">
        <v>218</v>
      </c>
      <c r="C96" s="896" t="s">
        <v>515</v>
      </c>
      <c r="D96" s="916"/>
      <c r="F96" s="921" t="s">
        <v>630</v>
      </c>
      <c r="G96" s="921" t="s">
        <v>218</v>
      </c>
      <c r="H96" s="921">
        <v>14108.75</v>
      </c>
      <c r="I96" s="921">
        <v>-14108.75</v>
      </c>
    </row>
    <row r="97" spans="1:9" ht="16" customHeight="1" x14ac:dyDescent="0.25">
      <c r="A97" s="911" t="s">
        <v>631</v>
      </c>
      <c r="B97" s="895" t="s">
        <v>245</v>
      </c>
      <c r="C97" s="896" t="s">
        <v>515</v>
      </c>
      <c r="D97" s="916"/>
      <c r="F97" s="921" t="s">
        <v>631</v>
      </c>
      <c r="G97" s="921" t="s">
        <v>245</v>
      </c>
      <c r="H97" s="921">
        <v>5178.2</v>
      </c>
      <c r="I97" s="921">
        <v>-5178.2</v>
      </c>
    </row>
    <row r="98" spans="1:9" ht="16" customHeight="1" x14ac:dyDescent="0.25">
      <c r="A98" s="911" t="s">
        <v>632</v>
      </c>
      <c r="B98" s="895" t="s">
        <v>243</v>
      </c>
      <c r="C98" s="896" t="s">
        <v>515</v>
      </c>
      <c r="D98" s="916"/>
      <c r="F98" s="921" t="s">
        <v>632</v>
      </c>
      <c r="G98" s="921" t="s">
        <v>243</v>
      </c>
      <c r="H98" s="921">
        <v>2275</v>
      </c>
      <c r="I98" s="921">
        <v>-2275</v>
      </c>
    </row>
    <row r="99" spans="1:9" ht="16" customHeight="1" x14ac:dyDescent="0.25">
      <c r="A99" s="911" t="s">
        <v>633</v>
      </c>
      <c r="B99" s="895" t="s">
        <v>242</v>
      </c>
      <c r="C99" s="896" t="s">
        <v>515</v>
      </c>
      <c r="D99" s="916"/>
      <c r="F99" s="921" t="s">
        <v>633</v>
      </c>
      <c r="G99" s="921" t="s">
        <v>242</v>
      </c>
      <c r="H99" s="921">
        <v>1984</v>
      </c>
      <c r="I99" s="921">
        <v>-1984</v>
      </c>
    </row>
    <row r="100" spans="1:9" ht="16" customHeight="1" x14ac:dyDescent="0.25">
      <c r="A100" s="911" t="s">
        <v>634</v>
      </c>
      <c r="B100" s="895" t="s">
        <v>635</v>
      </c>
      <c r="C100" s="896" t="s">
        <v>515</v>
      </c>
      <c r="D100" s="916"/>
      <c r="F100" s="921" t="s">
        <v>634</v>
      </c>
      <c r="G100" s="921" t="s">
        <v>635</v>
      </c>
      <c r="H100" s="921">
        <v>9677.32</v>
      </c>
      <c r="I100" s="921">
        <v>-9677.32</v>
      </c>
    </row>
    <row r="101" spans="1:9" ht="19" x14ac:dyDescent="0.25">
      <c r="A101" s="911" t="s">
        <v>636</v>
      </c>
      <c r="B101" s="895" t="s">
        <v>637</v>
      </c>
      <c r="C101" s="896" t="s">
        <v>515</v>
      </c>
      <c r="D101" s="916"/>
      <c r="F101" s="921" t="s">
        <v>636</v>
      </c>
      <c r="G101" s="921" t="s">
        <v>637</v>
      </c>
      <c r="H101" s="921">
        <v>61429.5</v>
      </c>
      <c r="I101" s="921">
        <v>-61429.5</v>
      </c>
    </row>
    <row r="102" spans="1:9" ht="16" customHeight="1" x14ac:dyDescent="0.25">
      <c r="A102" s="911" t="s">
        <v>638</v>
      </c>
      <c r="B102" s="895" t="s">
        <v>639</v>
      </c>
      <c r="C102" s="896" t="s">
        <v>515</v>
      </c>
      <c r="D102" s="916"/>
      <c r="F102" s="921" t="s">
        <v>638</v>
      </c>
      <c r="G102" s="921" t="s">
        <v>639</v>
      </c>
      <c r="H102" s="921">
        <v>9675</v>
      </c>
      <c r="I102" s="921">
        <v>-9675</v>
      </c>
    </row>
    <row r="103" spans="1:9" ht="16" customHeight="1" x14ac:dyDescent="0.25">
      <c r="A103" s="911" t="s">
        <v>640</v>
      </c>
      <c r="B103" s="895" t="s">
        <v>641</v>
      </c>
      <c r="C103" s="896" t="s">
        <v>515</v>
      </c>
      <c r="D103" s="916"/>
      <c r="F103" s="921" t="s">
        <v>640</v>
      </c>
      <c r="G103" s="921" t="s">
        <v>641</v>
      </c>
      <c r="H103" s="921">
        <v>142500</v>
      </c>
      <c r="I103" s="921">
        <v>-142500</v>
      </c>
    </row>
    <row r="104" spans="1:9" ht="16" customHeight="1" x14ac:dyDescent="0.25">
      <c r="A104" s="911" t="s">
        <v>642</v>
      </c>
      <c r="B104" s="895" t="s">
        <v>643</v>
      </c>
      <c r="C104" s="896" t="s">
        <v>515</v>
      </c>
      <c r="D104" s="916"/>
      <c r="F104" s="921" t="s">
        <v>642</v>
      </c>
      <c r="G104" s="921" t="s">
        <v>643</v>
      </c>
      <c r="H104" s="921">
        <v>29672.9</v>
      </c>
      <c r="I104" s="921">
        <v>-29672.9</v>
      </c>
    </row>
    <row r="105" spans="1:9" ht="16" customHeight="1" x14ac:dyDescent="0.25">
      <c r="A105" s="911" t="s">
        <v>644</v>
      </c>
      <c r="B105" s="895" t="s">
        <v>645</v>
      </c>
      <c r="C105" s="896" t="s">
        <v>515</v>
      </c>
      <c r="D105" s="916"/>
      <c r="F105" s="921" t="s">
        <v>644</v>
      </c>
      <c r="G105" s="921" t="s">
        <v>645</v>
      </c>
      <c r="H105" s="921">
        <v>13572</v>
      </c>
      <c r="I105" s="921">
        <v>-13572</v>
      </c>
    </row>
    <row r="106" spans="1:9" ht="16" customHeight="1" x14ac:dyDescent="0.25">
      <c r="A106" s="911" t="s">
        <v>646</v>
      </c>
      <c r="B106" s="895" t="s">
        <v>228</v>
      </c>
      <c r="C106" s="896" t="s">
        <v>515</v>
      </c>
      <c r="D106" s="916"/>
      <c r="F106" s="921" t="s">
        <v>646</v>
      </c>
      <c r="G106" s="921" t="s">
        <v>228</v>
      </c>
      <c r="H106" s="921">
        <v>11341.71</v>
      </c>
      <c r="I106" s="921">
        <v>-11341.71</v>
      </c>
    </row>
    <row r="107" spans="1:9" ht="16" customHeight="1" x14ac:dyDescent="0.25">
      <c r="A107" s="911" t="s">
        <v>647</v>
      </c>
      <c r="B107" s="895" t="s">
        <v>648</v>
      </c>
      <c r="C107" s="896" t="s">
        <v>515</v>
      </c>
      <c r="D107" s="916"/>
      <c r="F107" s="921" t="s">
        <v>647</v>
      </c>
      <c r="G107" s="921" t="s">
        <v>648</v>
      </c>
      <c r="H107" s="921">
        <v>45680.11</v>
      </c>
      <c r="I107" s="921">
        <v>-45680.11</v>
      </c>
    </row>
    <row r="108" spans="1:9" ht="16" customHeight="1" x14ac:dyDescent="0.25">
      <c r="A108" s="911" t="s">
        <v>649</v>
      </c>
      <c r="B108" s="895" t="s">
        <v>650</v>
      </c>
      <c r="C108" s="896" t="s">
        <v>515</v>
      </c>
      <c r="D108" s="916"/>
      <c r="F108" s="921" t="s">
        <v>649</v>
      </c>
      <c r="G108" s="921" t="s">
        <v>650</v>
      </c>
      <c r="H108" s="921">
        <v>39000</v>
      </c>
      <c r="I108" s="921">
        <v>-39000</v>
      </c>
    </row>
    <row r="109" spans="1:9" ht="19" x14ac:dyDescent="0.25">
      <c r="A109" s="911" t="s">
        <v>651</v>
      </c>
      <c r="B109" s="895" t="s">
        <v>652</v>
      </c>
      <c r="C109" s="896" t="s">
        <v>515</v>
      </c>
      <c r="D109" s="916"/>
      <c r="F109" s="921" t="s">
        <v>651</v>
      </c>
      <c r="G109" s="921" t="s">
        <v>652</v>
      </c>
      <c r="H109" s="921">
        <v>36807.800000000003</v>
      </c>
      <c r="I109" s="921">
        <v>-36807.800000000003</v>
      </c>
    </row>
    <row r="110" spans="1:9" ht="19" x14ac:dyDescent="0.25">
      <c r="A110" s="911" t="s">
        <v>653</v>
      </c>
      <c r="B110" s="895" t="s">
        <v>654</v>
      </c>
      <c r="C110" s="896" t="s">
        <v>515</v>
      </c>
      <c r="D110" s="916"/>
      <c r="F110" s="921" t="s">
        <v>653</v>
      </c>
      <c r="G110" s="921" t="s">
        <v>654</v>
      </c>
      <c r="H110" s="921">
        <v>9638</v>
      </c>
      <c r="I110" s="921">
        <v>-9638</v>
      </c>
    </row>
    <row r="111" spans="1:9" ht="19" x14ac:dyDescent="0.25">
      <c r="A111" s="893"/>
      <c r="B111" s="887" t="s">
        <v>655</v>
      </c>
      <c r="C111" s="890" t="s">
        <v>620</v>
      </c>
      <c r="D111" s="918">
        <f>SUM(D89:D110)</f>
        <v>0</v>
      </c>
      <c r="F111" s="921"/>
      <c r="G111" s="921"/>
      <c r="H111" s="921" t="s">
        <v>673</v>
      </c>
      <c r="I111" s="921" t="s">
        <v>674</v>
      </c>
    </row>
  </sheetData>
  <mergeCells count="4">
    <mergeCell ref="A1:D1"/>
    <mergeCell ref="B2:D2"/>
    <mergeCell ref="B3:D3"/>
    <mergeCell ref="B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07"/>
  <sheetViews>
    <sheetView topLeftCell="G171" zoomScale="90" zoomScaleNormal="90" zoomScalePageLayoutView="70" workbookViewId="0">
      <selection activeCell="AA128" sqref="AA128"/>
    </sheetView>
  </sheetViews>
  <sheetFormatPr baseColWidth="10" defaultRowHeight="16" x14ac:dyDescent="0.2"/>
  <cols>
    <col min="1" max="1" width="5" customWidth="1"/>
    <col min="2" max="2" width="4.83203125" customWidth="1"/>
    <col min="3" max="3" width="21.33203125" customWidth="1"/>
    <col min="4" max="5" width="10.83203125" style="333"/>
    <col min="23" max="23" width="18.83203125" customWidth="1"/>
    <col min="24" max="26" width="17" customWidth="1"/>
    <col min="27" max="27" width="16" customWidth="1"/>
  </cols>
  <sheetData>
    <row r="1" spans="1:43" x14ac:dyDescent="0.2">
      <c r="A1" s="334"/>
      <c r="B1" s="334"/>
      <c r="C1" s="334"/>
      <c r="D1" s="335"/>
      <c r="E1" s="335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</row>
    <row r="2" spans="1:43" x14ac:dyDescent="0.2">
      <c r="A2" s="334"/>
      <c r="B2" s="334"/>
      <c r="C2" s="334"/>
      <c r="D2" s="335"/>
      <c r="E2" s="335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</row>
    <row r="3" spans="1:43" ht="21" x14ac:dyDescent="0.25">
      <c r="A3" s="334"/>
      <c r="B3" s="340"/>
      <c r="C3" s="341" t="s">
        <v>271</v>
      </c>
      <c r="D3" s="353">
        <v>2021</v>
      </c>
      <c r="E3" s="342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4"/>
    </row>
    <row r="4" spans="1:43" x14ac:dyDescent="0.2">
      <c r="A4" s="334"/>
      <c r="B4" s="334"/>
      <c r="C4" s="334"/>
      <c r="D4" s="335"/>
      <c r="E4" s="335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</row>
    <row r="5" spans="1:43" x14ac:dyDescent="0.2">
      <c r="A5" s="334"/>
      <c r="B5" s="334"/>
      <c r="C5" s="334"/>
      <c r="D5" s="822" t="s">
        <v>361</v>
      </c>
      <c r="E5" s="352" t="s">
        <v>362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7" t="s">
        <v>363</v>
      </c>
      <c r="X5" s="337" t="s">
        <v>364</v>
      </c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</row>
    <row r="6" spans="1:43" x14ac:dyDescent="0.2">
      <c r="A6" s="334"/>
      <c r="B6" s="1406" t="s">
        <v>363</v>
      </c>
      <c r="C6" s="336" t="s">
        <v>348</v>
      </c>
      <c r="D6" s="823">
        <f>'SYNTHESE PREVISION BUDGET 2024'!C30</f>
        <v>56200</v>
      </c>
      <c r="E6" s="355">
        <f>'SYNTHESE PREVISION BUDGET 2024'!D30</f>
        <v>0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6" t="s">
        <v>348</v>
      </c>
      <c r="V6" s="355">
        <f t="shared" ref="V6:V15" si="0">E6</f>
        <v>0</v>
      </c>
      <c r="W6" s="336" t="s">
        <v>348</v>
      </c>
      <c r="X6" s="355">
        <f t="shared" ref="X6:X16" si="1">E17</f>
        <v>0</v>
      </c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</row>
    <row r="7" spans="1:43" x14ac:dyDescent="0.2">
      <c r="A7" s="334"/>
      <c r="B7" s="1406"/>
      <c r="C7" s="336" t="s">
        <v>461</v>
      </c>
      <c r="D7" s="823">
        <f>'SYNTHESE PREVISION BUDGET 2024'!C35</f>
        <v>96400</v>
      </c>
      <c r="E7" s="355">
        <f>'SYNTHESE PREVISION BUDGET 2024'!D35</f>
        <v>0</v>
      </c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6" t="s">
        <v>461</v>
      </c>
      <c r="V7" s="355">
        <f t="shared" si="0"/>
        <v>0</v>
      </c>
      <c r="W7" s="336"/>
      <c r="X7" s="355">
        <f t="shared" si="1"/>
        <v>0</v>
      </c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</row>
    <row r="8" spans="1:43" x14ac:dyDescent="0.2">
      <c r="A8" s="334"/>
      <c r="B8" s="1406"/>
      <c r="C8" s="336" t="s">
        <v>349</v>
      </c>
      <c r="D8" s="823">
        <f>'SYNTHESE PREVISION BUDGET 2024'!C45</f>
        <v>181500</v>
      </c>
      <c r="E8" s="355">
        <f>'SYNTHESE PREVISION BUDGET 2024'!D45</f>
        <v>0</v>
      </c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6" t="s">
        <v>349</v>
      </c>
      <c r="V8" s="355">
        <f t="shared" si="0"/>
        <v>0</v>
      </c>
      <c r="W8" s="336" t="s">
        <v>349</v>
      </c>
      <c r="X8" s="355">
        <f t="shared" si="1"/>
        <v>0</v>
      </c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</row>
    <row r="9" spans="1:43" x14ac:dyDescent="0.2">
      <c r="A9" s="334"/>
      <c r="B9" s="1406"/>
      <c r="C9" s="336" t="s">
        <v>350</v>
      </c>
      <c r="D9" s="823">
        <f>'SYNTHESE PREVISION BUDGET 2024'!C54</f>
        <v>6200</v>
      </c>
      <c r="E9" s="355">
        <f>'SYNTHESE PREVISION BUDGET 2024'!D54</f>
        <v>0</v>
      </c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6" t="s">
        <v>350</v>
      </c>
      <c r="V9" s="355">
        <f t="shared" si="0"/>
        <v>0</v>
      </c>
      <c r="W9" s="336" t="s">
        <v>350</v>
      </c>
      <c r="X9" s="355">
        <f t="shared" si="1"/>
        <v>0</v>
      </c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</row>
    <row r="10" spans="1:43" x14ac:dyDescent="0.2">
      <c r="A10" s="334"/>
      <c r="B10" s="1406"/>
      <c r="C10" s="336" t="s">
        <v>351</v>
      </c>
      <c r="D10" s="823">
        <f>'SYNTHESE PREVISION BUDGET 2024'!C63</f>
        <v>40000</v>
      </c>
      <c r="E10" s="355">
        <f>'SYNTHESE PREVISION BUDGET 2024'!D63</f>
        <v>0</v>
      </c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6" t="s">
        <v>351</v>
      </c>
      <c r="V10" s="355">
        <f t="shared" si="0"/>
        <v>0</v>
      </c>
      <c r="W10" s="336" t="s">
        <v>351</v>
      </c>
      <c r="X10" s="355">
        <f t="shared" si="1"/>
        <v>0</v>
      </c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</row>
    <row r="11" spans="1:43" x14ac:dyDescent="0.2">
      <c r="A11" s="334"/>
      <c r="B11" s="1406"/>
      <c r="C11" s="336" t="s">
        <v>352</v>
      </c>
      <c r="D11" s="823">
        <f>'SYNTHESE PREVISION BUDGET 2024'!C74</f>
        <v>72000</v>
      </c>
      <c r="E11" s="355">
        <f>'SYNTHESE PREVISION BUDGET 2024'!D74</f>
        <v>0</v>
      </c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6" t="s">
        <v>352</v>
      </c>
      <c r="V11" s="355">
        <f t="shared" si="0"/>
        <v>0</v>
      </c>
      <c r="W11" s="336" t="s">
        <v>352</v>
      </c>
      <c r="X11" s="355">
        <f t="shared" si="1"/>
        <v>0</v>
      </c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</row>
    <row r="12" spans="1:43" x14ac:dyDescent="0.2">
      <c r="A12" s="334"/>
      <c r="B12" s="1406"/>
      <c r="C12" s="336" t="s">
        <v>353</v>
      </c>
      <c r="D12" s="823">
        <f>'SYNTHESE PREVISION BUDGET 2024'!C84</f>
        <v>14750</v>
      </c>
      <c r="E12" s="355">
        <f>'SYNTHESE PREVISION BUDGET 2024'!D84</f>
        <v>0</v>
      </c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6" t="s">
        <v>353</v>
      </c>
      <c r="V12" s="355">
        <f t="shared" si="0"/>
        <v>0</v>
      </c>
      <c r="W12" s="336" t="s">
        <v>353</v>
      </c>
      <c r="X12" s="355">
        <f t="shared" si="1"/>
        <v>0</v>
      </c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</row>
    <row r="13" spans="1:43" x14ac:dyDescent="0.2">
      <c r="A13" s="334"/>
      <c r="B13" s="1406"/>
      <c r="C13" s="336" t="s">
        <v>354</v>
      </c>
      <c r="D13" s="823">
        <f>'SYNTHESE PREVISION BUDGET 2024'!C90</f>
        <v>73000</v>
      </c>
      <c r="E13" s="355">
        <f>'SYNTHESE PREVISION BUDGET 2024'!D90</f>
        <v>0</v>
      </c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6" t="s">
        <v>354</v>
      </c>
      <c r="V13" s="355">
        <f t="shared" si="0"/>
        <v>0</v>
      </c>
      <c r="W13" s="336" t="s">
        <v>354</v>
      </c>
      <c r="X13" s="355">
        <f t="shared" si="1"/>
        <v>0</v>
      </c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</row>
    <row r="14" spans="1:43" x14ac:dyDescent="0.2">
      <c r="A14" s="334"/>
      <c r="B14" s="1406"/>
      <c r="C14" s="336" t="s">
        <v>355</v>
      </c>
      <c r="D14" s="823">
        <f>'SYNTHESE PREVISION BUDGET 2024'!C100</f>
        <v>39900</v>
      </c>
      <c r="E14" s="355">
        <f>'SYNTHESE PREVISION BUDGET 2024'!D100</f>
        <v>0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6" t="s">
        <v>355</v>
      </c>
      <c r="V14" s="355">
        <f t="shared" si="0"/>
        <v>0</v>
      </c>
      <c r="W14" s="336" t="s">
        <v>355</v>
      </c>
      <c r="X14" s="355">
        <f t="shared" si="1"/>
        <v>0</v>
      </c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</row>
    <row r="15" spans="1:43" x14ac:dyDescent="0.2">
      <c r="A15" s="334"/>
      <c r="B15" s="1406"/>
      <c r="C15" s="336" t="s">
        <v>367</v>
      </c>
      <c r="D15" s="823">
        <f>'SYNTHESE PREVISION BUDGET 2024'!C107</f>
        <v>37400</v>
      </c>
      <c r="E15" s="355">
        <f>'SYNTHESE PREVISION BUDGET 2024'!D107</f>
        <v>0</v>
      </c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6" t="s">
        <v>367</v>
      </c>
      <c r="V15" s="355">
        <f t="shared" si="0"/>
        <v>0</v>
      </c>
      <c r="W15" s="336" t="s">
        <v>367</v>
      </c>
      <c r="X15" s="355">
        <f t="shared" si="1"/>
        <v>0</v>
      </c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</row>
    <row r="16" spans="1:43" x14ac:dyDescent="0.2">
      <c r="A16" s="334"/>
      <c r="B16" s="338"/>
      <c r="C16" s="334"/>
      <c r="D16" s="822" t="s">
        <v>361</v>
      </c>
      <c r="E16" s="352" t="s">
        <v>362</v>
      </c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9" t="s">
        <v>462</v>
      </c>
      <c r="X16" s="355">
        <f t="shared" si="1"/>
        <v>0</v>
      </c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</row>
    <row r="17" spans="1:43" ht="16" customHeight="1" x14ac:dyDescent="0.2">
      <c r="A17" s="334"/>
      <c r="B17" s="1403" t="s">
        <v>364</v>
      </c>
      <c r="C17" s="339" t="s">
        <v>356</v>
      </c>
      <c r="D17" s="823">
        <f>'SYNTHESE PREVISION BUDGET 2024'!C122</f>
        <v>55500</v>
      </c>
      <c r="E17" s="824">
        <f>'SYNTHESE PREVISION BUDGET 2024'!D122</f>
        <v>0</v>
      </c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</row>
    <row r="18" spans="1:43" x14ac:dyDescent="0.2">
      <c r="A18" s="334"/>
      <c r="B18" s="1404"/>
      <c r="C18" s="339" t="s">
        <v>461</v>
      </c>
      <c r="D18" s="823">
        <f>'SYNTHESE PREVISION BUDGET 2024'!C127</f>
        <v>85500</v>
      </c>
      <c r="E18" s="824">
        <f>'SYNTHESE PREVISION BUDGET 2024'!D127</f>
        <v>0</v>
      </c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1082" t="s">
        <v>722</v>
      </c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</row>
    <row r="19" spans="1:43" x14ac:dyDescent="0.2">
      <c r="A19" s="334"/>
      <c r="B19" s="1404"/>
      <c r="C19" s="339" t="s">
        <v>357</v>
      </c>
      <c r="D19" s="823">
        <f>'SYNTHESE PREVISION BUDGET 2024'!C137</f>
        <v>124300</v>
      </c>
      <c r="E19" s="824">
        <f>'SYNTHESE PREVISION BUDGET 2024'!D137</f>
        <v>0</v>
      </c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7" t="s">
        <v>368</v>
      </c>
      <c r="W19" s="337" t="s">
        <v>363</v>
      </c>
      <c r="X19" s="337" t="s">
        <v>364</v>
      </c>
      <c r="Y19" s="337" t="s">
        <v>366</v>
      </c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</row>
    <row r="20" spans="1:43" x14ac:dyDescent="0.2">
      <c r="A20" s="334"/>
      <c r="B20" s="1404"/>
      <c r="C20" s="339" t="s">
        <v>358</v>
      </c>
      <c r="D20" s="823">
        <f>'SYNTHESE PREVISION BUDGET 2024'!C140</f>
        <v>0</v>
      </c>
      <c r="E20" s="824">
        <f>'SYNTHESE PREVISION BUDGET 2024'!D140</f>
        <v>0</v>
      </c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781">
        <f>X20+Y20-W20</f>
        <v>0</v>
      </c>
      <c r="W20" s="337">
        <f>SUM(V6:V15)</f>
        <v>0</v>
      </c>
      <c r="X20" s="337">
        <f>SUM(X6:X15)</f>
        <v>0</v>
      </c>
      <c r="Y20" s="355">
        <f>X16</f>
        <v>0</v>
      </c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</row>
    <row r="21" spans="1:43" x14ac:dyDescent="0.2">
      <c r="A21" s="334"/>
      <c r="B21" s="1404"/>
      <c r="C21" s="339" t="s">
        <v>359</v>
      </c>
      <c r="D21" s="823">
        <f>'SYNTHESE PREVISION BUDGET 2024'!C147</f>
        <v>0</v>
      </c>
      <c r="E21" s="824">
        <f>'SYNTHESE PREVISION BUDGET 2024'!D147</f>
        <v>0</v>
      </c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</row>
    <row r="22" spans="1:43" x14ac:dyDescent="0.2">
      <c r="A22" s="334"/>
      <c r="B22" s="1404"/>
      <c r="C22" s="339" t="s">
        <v>352</v>
      </c>
      <c r="D22" s="823">
        <f>'SYNTHESE PREVISION BUDGET 2024'!C160</f>
        <v>100000</v>
      </c>
      <c r="E22" s="824">
        <f>'SYNTHESE PREVISION BUDGET 2024'!D160</f>
        <v>0</v>
      </c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1082" t="s">
        <v>723</v>
      </c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</row>
    <row r="23" spans="1:43" x14ac:dyDescent="0.2">
      <c r="A23" s="334"/>
      <c r="B23" s="1404"/>
      <c r="C23" s="339" t="s">
        <v>353</v>
      </c>
      <c r="D23" s="823">
        <f>'SYNTHESE PREVISION BUDGET 2024'!C162</f>
        <v>0</v>
      </c>
      <c r="E23" s="824">
        <f>'SYNTHESE PREVISION BUDGET 2024'!D162</f>
        <v>0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7" t="s">
        <v>368</v>
      </c>
      <c r="W23" s="337" t="s">
        <v>363</v>
      </c>
      <c r="X23" s="337" t="s">
        <v>364</v>
      </c>
      <c r="Y23" s="337" t="s">
        <v>366</v>
      </c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</row>
    <row r="24" spans="1:43" x14ac:dyDescent="0.2">
      <c r="A24" s="334"/>
      <c r="B24" s="1404"/>
      <c r="C24" s="339" t="s">
        <v>360</v>
      </c>
      <c r="D24" s="823">
        <f>'SYNTHESE PREVISION BUDGET 2024'!C169</f>
        <v>34300</v>
      </c>
      <c r="E24" s="824">
        <f>'SYNTHESE PREVISION BUDGET 2024'!D169</f>
        <v>0</v>
      </c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781">
        <f>X24+Y24-W24</f>
        <v>26950</v>
      </c>
      <c r="W24" s="355">
        <f>SUM(D6:D15)</f>
        <v>617350</v>
      </c>
      <c r="X24" s="355">
        <f>SUM(D17:D26)</f>
        <v>414300</v>
      </c>
      <c r="Y24" s="355">
        <f>D27</f>
        <v>230000</v>
      </c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</row>
    <row r="25" spans="1:43" x14ac:dyDescent="0.2">
      <c r="A25" s="334"/>
      <c r="B25" s="1404"/>
      <c r="C25" s="339" t="s">
        <v>355</v>
      </c>
      <c r="D25" s="823">
        <f>'SYNTHESE PREVISION BUDGET 2024'!C174</f>
        <v>10000</v>
      </c>
      <c r="E25" s="824">
        <f>'SYNTHESE PREVISION BUDGET 2024'!D174</f>
        <v>0</v>
      </c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</row>
    <row r="26" spans="1:43" x14ac:dyDescent="0.2">
      <c r="A26" s="334"/>
      <c r="B26" s="1404"/>
      <c r="C26" s="336" t="s">
        <v>367</v>
      </c>
      <c r="D26" s="823">
        <f>'SYNTHESE PREVISION BUDGET 2024'!C180</f>
        <v>4700</v>
      </c>
      <c r="E26" s="824">
        <f>'SYNTHESE PREVISION BUDGET 2024'!D180</f>
        <v>0</v>
      </c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</row>
    <row r="27" spans="1:43" x14ac:dyDescent="0.2">
      <c r="A27" s="334"/>
      <c r="B27" s="1405"/>
      <c r="C27" s="339" t="s">
        <v>426</v>
      </c>
      <c r="D27" s="823">
        <f>'SYNTHESE PREVISION BUDGET 2024'!G188</f>
        <v>230000</v>
      </c>
      <c r="E27" s="824">
        <f>'SYNTHESE PREVISION BUDGET 2024'!G187</f>
        <v>0</v>
      </c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</row>
    <row r="28" spans="1:43" x14ac:dyDescent="0.2">
      <c r="A28" s="334"/>
      <c r="B28" s="334"/>
      <c r="C28" s="334"/>
      <c r="D28" s="356"/>
      <c r="E28" s="335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</row>
    <row r="29" spans="1:43" x14ac:dyDescent="0.2">
      <c r="A29" s="334"/>
      <c r="B29" s="334"/>
      <c r="C29" s="334"/>
      <c r="D29" s="335"/>
      <c r="E29" s="335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9"/>
      <c r="X29" s="352" t="s">
        <v>720</v>
      </c>
      <c r="Y29" s="352" t="s">
        <v>719</v>
      </c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</row>
    <row r="30" spans="1:43" ht="15" customHeight="1" x14ac:dyDescent="0.2">
      <c r="A30" s="334"/>
      <c r="B30" s="334"/>
      <c r="C30" s="334"/>
      <c r="D30" s="335"/>
      <c r="E30" s="335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9" t="s">
        <v>255</v>
      </c>
      <c r="X30" s="360">
        <f>'SYNTHESE PREVISION BUDGET 2024'!F109</f>
        <v>138200</v>
      </c>
      <c r="Y30" s="360">
        <f>SUM(D50:D60)</f>
        <v>0</v>
      </c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</row>
    <row r="31" spans="1:43" x14ac:dyDescent="0.2">
      <c r="A31" s="334"/>
      <c r="B31" s="334"/>
      <c r="C31" s="334"/>
      <c r="D31" s="335"/>
      <c r="E31" s="335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9" t="s">
        <v>382</v>
      </c>
      <c r="X31" s="360">
        <f>'SYNTHESE PREVISION BUDGET 2024'!H109</f>
        <v>35600</v>
      </c>
      <c r="Y31" s="360">
        <f>SUM(D77:D85)</f>
        <v>0</v>
      </c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</row>
    <row r="32" spans="1:43" x14ac:dyDescent="0.2">
      <c r="A32" s="334"/>
      <c r="B32" s="334"/>
      <c r="C32" s="334"/>
      <c r="D32" s="335"/>
      <c r="E32" s="335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9" t="s">
        <v>383</v>
      </c>
      <c r="X32" s="360">
        <f>'SYNTHESE PREVISION BUDGET 2024'!J109</f>
        <v>123100</v>
      </c>
      <c r="Y32" s="360">
        <f>SUM(D104:D112)</f>
        <v>0</v>
      </c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</row>
    <row r="33" spans="1:43" ht="15" customHeight="1" x14ac:dyDescent="0.2">
      <c r="A33" s="334"/>
      <c r="B33" s="334"/>
      <c r="C33" s="334"/>
      <c r="D33" s="822" t="s">
        <v>361</v>
      </c>
      <c r="E33" s="354" t="s">
        <v>362</v>
      </c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9" t="s">
        <v>385</v>
      </c>
      <c r="X33" s="360">
        <f>'SYNTHESE PREVISION BUDGET 2024'!L109</f>
        <v>58200</v>
      </c>
      <c r="Y33" s="360">
        <f>SUM(D131:D139)</f>
        <v>0</v>
      </c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</row>
    <row r="34" spans="1:43" ht="15" customHeight="1" x14ac:dyDescent="0.2">
      <c r="A34" s="334"/>
      <c r="B34" s="1403">
        <v>2021</v>
      </c>
      <c r="C34" s="339" t="s">
        <v>363</v>
      </c>
      <c r="D34" s="823">
        <f>'SYNTHESE PREVISION BUDGET 2024'!C109</f>
        <v>617350</v>
      </c>
      <c r="E34" s="355">
        <f>'SYNTHESE PREVISION BUDGET 2024'!D109</f>
        <v>0</v>
      </c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9" t="s">
        <v>384</v>
      </c>
      <c r="X34" s="360">
        <f>'SYNTHESE PREVISION BUDGET 2024'!N109</f>
        <v>214250</v>
      </c>
      <c r="Y34" s="360">
        <f>SUM(D158:D167)</f>
        <v>0</v>
      </c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</row>
    <row r="35" spans="1:43" x14ac:dyDescent="0.2">
      <c r="A35" s="334"/>
      <c r="B35" s="1404"/>
      <c r="C35" s="339" t="s">
        <v>364</v>
      </c>
      <c r="D35" s="823">
        <f>'SYNTHESE PREVISION BUDGET 2024'!C182</f>
        <v>414300</v>
      </c>
      <c r="E35" s="355">
        <f>'SYNTHESE PREVISION BUDGET 2024'!D182</f>
        <v>0</v>
      </c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9" t="s">
        <v>386</v>
      </c>
      <c r="X35" s="360">
        <f>'SYNTHESE PREVISION BUDGET 2024'!P109</f>
        <v>70150</v>
      </c>
      <c r="Y35" s="360">
        <f>SUM(D185:D194)</f>
        <v>0</v>
      </c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</row>
    <row r="36" spans="1:43" x14ac:dyDescent="0.2">
      <c r="A36" s="334"/>
      <c r="B36" s="1404"/>
      <c r="C36" s="339" t="s">
        <v>380</v>
      </c>
      <c r="D36" s="823">
        <f>'DETAIL PREVISION BUDGET 2024'!H701</f>
        <v>200000</v>
      </c>
      <c r="E36" s="355">
        <f>'SYNTHESE PREVISION BUDGET 2024'!G187</f>
        <v>0</v>
      </c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</row>
    <row r="37" spans="1:43" x14ac:dyDescent="0.2">
      <c r="A37" s="334"/>
      <c r="B37" s="1404"/>
      <c r="C37" s="336"/>
      <c r="D37" s="358"/>
      <c r="E37" s="357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</row>
    <row r="38" spans="1:43" x14ac:dyDescent="0.2">
      <c r="A38" s="334"/>
      <c r="B38" s="1405"/>
      <c r="C38" s="339" t="s">
        <v>381</v>
      </c>
      <c r="D38" s="823">
        <f>D35+D36-D34</f>
        <v>-3050</v>
      </c>
      <c r="E38" s="355">
        <f>E35+E36-E34</f>
        <v>0</v>
      </c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9"/>
      <c r="X38" s="352" t="s">
        <v>720</v>
      </c>
      <c r="Y38" s="352" t="s">
        <v>721</v>
      </c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</row>
    <row r="39" spans="1:43" x14ac:dyDescent="0.2">
      <c r="A39" s="334"/>
      <c r="B39" s="334"/>
      <c r="C39" s="334"/>
      <c r="D39" s="335"/>
      <c r="E39" s="335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9" t="s">
        <v>255</v>
      </c>
      <c r="X39" s="360">
        <f>'SYNTHESE PREVISION BUDGET 2024'!F182</f>
        <v>130500</v>
      </c>
      <c r="Y39" s="360">
        <f>E61</f>
        <v>0</v>
      </c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</row>
    <row r="40" spans="1:43" x14ac:dyDescent="0.2">
      <c r="A40" s="334"/>
      <c r="B40" s="334"/>
      <c r="C40" s="334"/>
      <c r="D40" s="335"/>
      <c r="E40" s="335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9" t="s">
        <v>382</v>
      </c>
      <c r="X40" s="360">
        <f>'SYNTHESE PREVISION BUDGET 2024'!H182</f>
        <v>20000</v>
      </c>
      <c r="Y40" s="360">
        <f>E86</f>
        <v>0</v>
      </c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</row>
    <row r="41" spans="1:43" x14ac:dyDescent="0.2">
      <c r="A41" s="334"/>
      <c r="B41" s="334"/>
      <c r="C41" s="334"/>
      <c r="D41" s="335"/>
      <c r="E41" s="335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9" t="s">
        <v>383</v>
      </c>
      <c r="X41" s="360">
        <f>'SYNTHESE PREVISION BUDGET 2024'!J182</f>
        <v>77100</v>
      </c>
      <c r="Y41" s="360">
        <f>E113</f>
        <v>0</v>
      </c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</row>
    <row r="42" spans="1:43" x14ac:dyDescent="0.2">
      <c r="A42" s="334"/>
      <c r="B42" s="334"/>
      <c r="C42" s="334"/>
      <c r="D42" s="335"/>
      <c r="E42" s="335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9" t="s">
        <v>385</v>
      </c>
      <c r="X42" s="360">
        <f>'SYNTHESE PREVISION BUDGET 2024'!L182</f>
        <v>28700</v>
      </c>
      <c r="Y42" s="360">
        <f>E140</f>
        <v>0</v>
      </c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</row>
    <row r="43" spans="1:43" x14ac:dyDescent="0.2">
      <c r="A43" s="334"/>
      <c r="B43" s="334"/>
      <c r="C43" s="334"/>
      <c r="D43" s="335"/>
      <c r="E43" s="335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9" t="s">
        <v>384</v>
      </c>
      <c r="X43" s="360">
        <f>'SYNTHESE PREVISION BUDGET 2024'!N182</f>
        <v>117500</v>
      </c>
      <c r="Y43" s="360">
        <f>E168</f>
        <v>0</v>
      </c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</row>
    <row r="44" spans="1:43" x14ac:dyDescent="0.2">
      <c r="A44" s="334"/>
      <c r="B44" s="334"/>
      <c r="C44" s="334"/>
      <c r="D44" s="335"/>
      <c r="E44" s="335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9" t="s">
        <v>386</v>
      </c>
      <c r="X44" s="360">
        <f>'SYNTHESE PREVISION BUDGET 2024'!P182</f>
        <v>40500</v>
      </c>
      <c r="Y44" s="360">
        <f>E195</f>
        <v>0</v>
      </c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</row>
    <row r="45" spans="1:43" x14ac:dyDescent="0.2">
      <c r="A45" s="334"/>
      <c r="B45" s="334"/>
      <c r="C45" s="334"/>
      <c r="D45" s="335"/>
      <c r="E45" s="335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</row>
    <row r="46" spans="1:43" x14ac:dyDescent="0.2">
      <c r="A46" s="334"/>
      <c r="B46" s="334"/>
      <c r="C46" s="334"/>
      <c r="D46" s="335"/>
      <c r="E46" s="335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</row>
    <row r="47" spans="1:43" ht="21" x14ac:dyDescent="0.25">
      <c r="A47" s="334"/>
      <c r="B47" s="340"/>
      <c r="C47" s="341" t="s">
        <v>255</v>
      </c>
      <c r="D47" s="341">
        <v>2021</v>
      </c>
      <c r="E47" s="342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4"/>
    </row>
    <row r="48" spans="1:43" x14ac:dyDescent="0.2">
      <c r="A48" s="334"/>
      <c r="B48" s="334"/>
      <c r="C48" s="334"/>
      <c r="D48" s="335"/>
      <c r="E48" s="335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</row>
    <row r="49" spans="1:43" x14ac:dyDescent="0.2">
      <c r="A49" s="334"/>
      <c r="B49" s="334"/>
      <c r="C49" s="334"/>
      <c r="D49" s="352" t="s">
        <v>363</v>
      </c>
      <c r="E49" s="359" t="s">
        <v>364</v>
      </c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52" t="s">
        <v>474</v>
      </c>
      <c r="Q49" s="352" t="s">
        <v>363</v>
      </c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</row>
    <row r="50" spans="1:43" ht="15" customHeight="1" x14ac:dyDescent="0.2">
      <c r="A50" s="334"/>
      <c r="B50" s="1403" t="s">
        <v>255</v>
      </c>
      <c r="C50" s="336" t="s">
        <v>348</v>
      </c>
      <c r="D50" s="351">
        <f>'SYNTHESE PREVISION BUDGET 2024'!E30</f>
        <v>0</v>
      </c>
      <c r="E50" s="351">
        <f>'SYNTHESE PREVISION BUDGET 2024'!E122</f>
        <v>0</v>
      </c>
      <c r="F50" s="334"/>
      <c r="G50" s="334"/>
      <c r="H50" s="334"/>
      <c r="I50" s="334"/>
      <c r="J50" s="334"/>
      <c r="K50" s="334"/>
      <c r="L50" s="334"/>
      <c r="M50" s="334"/>
      <c r="N50" s="1403" t="s">
        <v>255</v>
      </c>
      <c r="O50" s="336" t="s">
        <v>348</v>
      </c>
      <c r="P50" s="351">
        <f>'SYNTHESE PREVISION BUDGET 2024'!F30</f>
        <v>56700</v>
      </c>
      <c r="Q50" s="351">
        <f t="shared" ref="Q50:Q58" si="2">D50</f>
        <v>0</v>
      </c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</row>
    <row r="51" spans="1:43" ht="15" customHeight="1" x14ac:dyDescent="0.2">
      <c r="A51" s="334"/>
      <c r="B51" s="1404"/>
      <c r="C51" s="336" t="s">
        <v>461</v>
      </c>
      <c r="D51" s="351">
        <f>'SYNTHESE PREVISION BUDGET 2024'!E35</f>
        <v>0</v>
      </c>
      <c r="E51" s="351">
        <f>'SYNTHESE PREVISION BUDGET 2024'!E127</f>
        <v>0</v>
      </c>
      <c r="F51" s="334"/>
      <c r="G51" s="334"/>
      <c r="H51" s="334"/>
      <c r="I51" s="334"/>
      <c r="J51" s="334"/>
      <c r="K51" s="334"/>
      <c r="L51" s="334"/>
      <c r="M51" s="334"/>
      <c r="N51" s="1404"/>
      <c r="O51" s="336" t="s">
        <v>461</v>
      </c>
      <c r="P51" s="351">
        <f>'SYNTHESE PREVISION BUDGET 2024'!F35</f>
        <v>10000</v>
      </c>
      <c r="Q51" s="351">
        <f t="shared" si="2"/>
        <v>0</v>
      </c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</row>
    <row r="52" spans="1:43" x14ac:dyDescent="0.2">
      <c r="A52" s="334"/>
      <c r="B52" s="1404"/>
      <c r="C52" s="336" t="s">
        <v>349</v>
      </c>
      <c r="D52" s="351">
        <f>'SYNTHESE PREVISION BUDGET 2024'!E45</f>
        <v>0</v>
      </c>
      <c r="E52" s="351">
        <f>'SYNTHESE PREVISION BUDGET 2024'!E137</f>
        <v>0</v>
      </c>
      <c r="F52" s="334"/>
      <c r="G52" s="334"/>
      <c r="H52" s="334"/>
      <c r="I52" s="334"/>
      <c r="J52" s="334"/>
      <c r="K52" s="334"/>
      <c r="L52" s="334"/>
      <c r="M52" s="334"/>
      <c r="N52" s="1404"/>
      <c r="O52" s="336" t="s">
        <v>349</v>
      </c>
      <c r="P52" s="351">
        <f>'SYNTHESE PREVISION BUDGET 2024'!F45</f>
        <v>0</v>
      </c>
      <c r="Q52" s="351">
        <f t="shared" si="2"/>
        <v>0</v>
      </c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</row>
    <row r="53" spans="1:43" x14ac:dyDescent="0.2">
      <c r="A53" s="334"/>
      <c r="B53" s="1404"/>
      <c r="C53" s="336" t="s">
        <v>350</v>
      </c>
      <c r="D53" s="351">
        <f>'SYNTHESE PREVISION BUDGET 2024'!E54</f>
        <v>0</v>
      </c>
      <c r="E53" s="351">
        <f>'SYNTHESE PREVISION BUDGET 2024'!E140</f>
        <v>0</v>
      </c>
      <c r="F53" s="334"/>
      <c r="G53" s="334"/>
      <c r="H53" s="334"/>
      <c r="I53" s="334"/>
      <c r="J53" s="334"/>
      <c r="K53" s="334"/>
      <c r="L53" s="334"/>
      <c r="M53" s="334"/>
      <c r="N53" s="1404"/>
      <c r="O53" s="336" t="s">
        <v>350</v>
      </c>
      <c r="P53" s="351">
        <f>'SYNTHESE PREVISION BUDGET 2024'!F54</f>
        <v>0</v>
      </c>
      <c r="Q53" s="351">
        <f t="shared" si="2"/>
        <v>0</v>
      </c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</row>
    <row r="54" spans="1:43" x14ac:dyDescent="0.2">
      <c r="A54" s="334"/>
      <c r="B54" s="1404"/>
      <c r="C54" s="336" t="s">
        <v>473</v>
      </c>
      <c r="D54" s="351">
        <f>'SYNTHESE PREVISION BUDGET 2024'!E63</f>
        <v>0</v>
      </c>
      <c r="E54" s="351">
        <f>'SYNTHESE PREVISION BUDGET 2024'!E147</f>
        <v>0</v>
      </c>
      <c r="F54" s="334"/>
      <c r="G54" s="334"/>
      <c r="H54" s="334"/>
      <c r="I54" s="334"/>
      <c r="J54" s="334"/>
      <c r="K54" s="334"/>
      <c r="L54" s="334"/>
      <c r="M54" s="334"/>
      <c r="N54" s="1404"/>
      <c r="O54" s="336" t="s">
        <v>473</v>
      </c>
      <c r="P54" s="351">
        <f>'SYNTHESE PREVISION BUDGET 2024'!F63</f>
        <v>0</v>
      </c>
      <c r="Q54" s="351">
        <f t="shared" si="2"/>
        <v>0</v>
      </c>
      <c r="R54" s="334"/>
      <c r="S54" s="334"/>
      <c r="T54" s="334"/>
      <c r="U54" s="334"/>
      <c r="V54" s="334"/>
      <c r="W54" s="334"/>
      <c r="X54" s="335"/>
      <c r="Y54" s="335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</row>
    <row r="55" spans="1:43" x14ac:dyDescent="0.2">
      <c r="A55" s="334"/>
      <c r="B55" s="1404"/>
      <c r="C55" s="336" t="s">
        <v>352</v>
      </c>
      <c r="D55" s="351">
        <f>'SYNTHESE PREVISION BUDGET 2024'!E74</f>
        <v>0</v>
      </c>
      <c r="E55" s="351">
        <f>'SYNTHESE PREVISION BUDGET 2024'!E160</f>
        <v>0</v>
      </c>
      <c r="F55" s="334"/>
      <c r="G55" s="334"/>
      <c r="H55" s="334"/>
      <c r="I55" s="334"/>
      <c r="J55" s="334"/>
      <c r="K55" s="334"/>
      <c r="L55" s="334"/>
      <c r="M55" s="334"/>
      <c r="N55" s="1404"/>
      <c r="O55" s="336" t="s">
        <v>352</v>
      </c>
      <c r="P55" s="351">
        <f>'SYNTHESE PREVISION BUDGET 2024'!F74</f>
        <v>30000</v>
      </c>
      <c r="Q55" s="351">
        <f t="shared" si="2"/>
        <v>0</v>
      </c>
      <c r="R55" s="334"/>
      <c r="S55" s="334"/>
      <c r="T55" s="334"/>
      <c r="U55" s="334"/>
      <c r="V55" s="334"/>
      <c r="W55" s="334"/>
      <c r="X55" s="335"/>
      <c r="Y55" s="335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</row>
    <row r="56" spans="1:43" x14ac:dyDescent="0.2">
      <c r="A56" s="334"/>
      <c r="B56" s="1404"/>
      <c r="C56" s="336" t="s">
        <v>353</v>
      </c>
      <c r="D56" s="351">
        <f>'SYNTHESE PREVISION BUDGET 2024'!E84</f>
        <v>0</v>
      </c>
      <c r="E56" s="351">
        <f>'SYNTHESE PREVISION BUDGET 2024'!E162</f>
        <v>0</v>
      </c>
      <c r="F56" s="334"/>
      <c r="G56" s="334"/>
      <c r="H56" s="334"/>
      <c r="I56" s="334"/>
      <c r="J56" s="334"/>
      <c r="K56" s="334"/>
      <c r="L56" s="334"/>
      <c r="M56" s="334"/>
      <c r="N56" s="1404"/>
      <c r="O56" s="336" t="s">
        <v>353</v>
      </c>
      <c r="P56" s="351">
        <f>'SYNTHESE PREVISION BUDGET 2024'!F84</f>
        <v>0</v>
      </c>
      <c r="Q56" s="351">
        <f t="shared" si="2"/>
        <v>0</v>
      </c>
      <c r="R56" s="334"/>
      <c r="S56" s="334"/>
      <c r="T56" s="334"/>
      <c r="U56" s="334"/>
      <c r="V56" s="334"/>
      <c r="W56" s="334"/>
      <c r="X56" s="335"/>
      <c r="Y56" s="335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</row>
    <row r="57" spans="1:43" x14ac:dyDescent="0.2">
      <c r="A57" s="334"/>
      <c r="B57" s="1404"/>
      <c r="C57" s="336" t="s">
        <v>354</v>
      </c>
      <c r="D57" s="351">
        <f>'SYNTHESE PREVISION BUDGET 2024'!E90</f>
        <v>0</v>
      </c>
      <c r="E57" s="351">
        <f>'SYNTHESE PREVISION BUDGET 2024'!E169</f>
        <v>0</v>
      </c>
      <c r="F57" s="334"/>
      <c r="G57" s="334"/>
      <c r="H57" s="334"/>
      <c r="I57" s="334"/>
      <c r="J57" s="334"/>
      <c r="K57" s="334"/>
      <c r="L57" s="334"/>
      <c r="M57" s="334"/>
      <c r="N57" s="1404"/>
      <c r="O57" s="336" t="s">
        <v>354</v>
      </c>
      <c r="P57" s="351">
        <f>'SYNTHESE PREVISION BUDGET 2024'!F90</f>
        <v>41500</v>
      </c>
      <c r="Q57" s="351">
        <f t="shared" si="2"/>
        <v>0</v>
      </c>
      <c r="R57" s="334"/>
      <c r="S57" s="334"/>
      <c r="T57" s="334"/>
      <c r="U57" s="334"/>
      <c r="V57" s="334"/>
      <c r="W57" s="334"/>
      <c r="X57" s="335"/>
      <c r="Y57" s="335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</row>
    <row r="58" spans="1:43" x14ac:dyDescent="0.2">
      <c r="A58" s="334"/>
      <c r="B58" s="1404"/>
      <c r="C58" s="336" t="s">
        <v>355</v>
      </c>
      <c r="D58" s="351">
        <f>'SYNTHESE PREVISION BUDGET 2024'!E100</f>
        <v>0</v>
      </c>
      <c r="E58" s="351">
        <f>'SYNTHESE PREVISION BUDGET 2024'!E174</f>
        <v>0</v>
      </c>
      <c r="F58" s="334"/>
      <c r="G58" s="334"/>
      <c r="H58" s="334"/>
      <c r="I58" s="334"/>
      <c r="J58" s="334"/>
      <c r="K58" s="334"/>
      <c r="L58" s="334"/>
      <c r="M58" s="334"/>
      <c r="N58" s="1404"/>
      <c r="O58" s="336" t="s">
        <v>355</v>
      </c>
      <c r="P58" s="351">
        <f>'SYNTHESE PREVISION BUDGET 2024'!F100</f>
        <v>0</v>
      </c>
      <c r="Q58" s="351">
        <f t="shared" si="2"/>
        <v>0</v>
      </c>
      <c r="R58" s="334"/>
      <c r="S58" s="334"/>
      <c r="T58" s="334"/>
      <c r="U58" s="334"/>
      <c r="V58" s="334"/>
      <c r="W58" s="334"/>
      <c r="X58" s="335"/>
      <c r="Y58" s="335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</row>
    <row r="59" spans="1:43" x14ac:dyDescent="0.2">
      <c r="A59" s="334"/>
      <c r="B59" s="1404"/>
      <c r="C59" s="334" t="s">
        <v>463</v>
      </c>
      <c r="D59" s="351"/>
      <c r="E59" s="351">
        <f>'SYNTHESE PREVISION BUDGET 2024'!G187</f>
        <v>0</v>
      </c>
      <c r="F59" s="334"/>
      <c r="G59" s="334"/>
      <c r="H59" s="334"/>
      <c r="I59" s="334"/>
      <c r="J59" s="334"/>
      <c r="K59" s="334"/>
      <c r="L59" s="334"/>
      <c r="M59" s="334"/>
      <c r="N59" s="1404"/>
      <c r="O59" s="334" t="s">
        <v>463</v>
      </c>
      <c r="P59" s="825"/>
      <c r="Q59" s="825"/>
      <c r="R59" s="334"/>
      <c r="S59" s="334"/>
      <c r="T59" s="334"/>
      <c r="U59" s="334"/>
      <c r="V59" s="334"/>
      <c r="W59" s="334"/>
      <c r="X59" s="335"/>
      <c r="Y59" s="335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</row>
    <row r="60" spans="1:43" x14ac:dyDescent="0.2">
      <c r="A60" s="334"/>
      <c r="B60" s="1405"/>
      <c r="C60" s="336" t="s">
        <v>367</v>
      </c>
      <c r="D60" s="351">
        <f>'SYNTHESE PREVISION BUDGET 2024'!E107</f>
        <v>0</v>
      </c>
      <c r="E60" s="351">
        <f>'SYNTHESE PREVISION BUDGET 2024'!E180</f>
        <v>0</v>
      </c>
      <c r="F60" s="334"/>
      <c r="G60" s="334"/>
      <c r="H60" s="334"/>
      <c r="I60" s="334"/>
      <c r="J60" s="334"/>
      <c r="K60" s="334"/>
      <c r="L60" s="334"/>
      <c r="M60" s="334"/>
      <c r="N60" s="1405"/>
      <c r="O60" s="336" t="s">
        <v>367</v>
      </c>
      <c r="P60" s="351">
        <f>'SYNTHESE PREVISION BUDGET 2024'!F107</f>
        <v>0</v>
      </c>
      <c r="Q60" s="351">
        <f>D60</f>
        <v>0</v>
      </c>
      <c r="R60" s="334"/>
      <c r="S60" s="334"/>
      <c r="T60" s="334"/>
      <c r="U60" s="334"/>
      <c r="V60" s="334"/>
      <c r="W60" s="334"/>
      <c r="X60" s="335"/>
      <c r="Y60" s="335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</row>
    <row r="61" spans="1:43" ht="15" customHeight="1" x14ac:dyDescent="0.2">
      <c r="A61" s="334"/>
      <c r="B61" s="334"/>
      <c r="C61" s="334"/>
      <c r="D61" s="420">
        <f>SUM(D50:D60)</f>
        <v>0</v>
      </c>
      <c r="E61" s="420">
        <f>SUM(E50:E58,E60)</f>
        <v>0</v>
      </c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52" t="s">
        <v>475</v>
      </c>
      <c r="Q61" s="359" t="s">
        <v>364</v>
      </c>
      <c r="R61" s="334"/>
      <c r="S61" s="334"/>
      <c r="T61" s="335"/>
      <c r="U61" s="335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</row>
    <row r="62" spans="1:43" ht="16" customHeight="1" x14ac:dyDescent="0.2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1403" t="s">
        <v>255</v>
      </c>
      <c r="O62" s="336" t="s">
        <v>348</v>
      </c>
      <c r="P62" s="351">
        <f>'SYNTHESE PREVISION BUDGET 2024'!F122</f>
        <v>54500</v>
      </c>
      <c r="Q62" s="351">
        <f t="shared" ref="Q62:Q72" si="3">E50</f>
        <v>0</v>
      </c>
      <c r="R62" s="334"/>
      <c r="S62" s="334"/>
      <c r="T62" s="335"/>
      <c r="U62" s="335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</row>
    <row r="63" spans="1:43" x14ac:dyDescent="0.2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1404"/>
      <c r="O63" s="336" t="s">
        <v>461</v>
      </c>
      <c r="P63" s="351">
        <f>'SYNTHESE PREVISION BUDGET 2024'!F127</f>
        <v>0</v>
      </c>
      <c r="Q63" s="351">
        <f t="shared" si="3"/>
        <v>0</v>
      </c>
      <c r="R63" s="334"/>
      <c r="S63" s="334"/>
      <c r="T63" s="335"/>
      <c r="U63" s="335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</row>
    <row r="64" spans="1:43" x14ac:dyDescent="0.2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1404"/>
      <c r="O64" s="336" t="s">
        <v>349</v>
      </c>
      <c r="P64" s="351">
        <f>'SYNTHESE PREVISION BUDGET 2024'!F137</f>
        <v>0</v>
      </c>
      <c r="Q64" s="351">
        <f t="shared" si="3"/>
        <v>0</v>
      </c>
      <c r="R64" s="334"/>
      <c r="S64" s="334"/>
      <c r="T64" s="335"/>
      <c r="U64" s="335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</row>
    <row r="65" spans="1:43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1404"/>
      <c r="O65" s="336" t="s">
        <v>350</v>
      </c>
      <c r="P65" s="351">
        <f>'SYNTHESE PREVISION BUDGET 2024'!F140</f>
        <v>0</v>
      </c>
      <c r="Q65" s="351">
        <f t="shared" si="3"/>
        <v>0</v>
      </c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</row>
    <row r="66" spans="1:43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1404"/>
      <c r="O66" s="336" t="s">
        <v>473</v>
      </c>
      <c r="P66" s="351">
        <f>'SYNTHESE PREVISION BUDGET 2024'!F147</f>
        <v>0</v>
      </c>
      <c r="Q66" s="351">
        <f t="shared" si="3"/>
        <v>0</v>
      </c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</row>
    <row r="67" spans="1:43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1404"/>
      <c r="O67" s="336" t="s">
        <v>352</v>
      </c>
      <c r="P67" s="351">
        <f>'SYNTHESE PREVISION BUDGET 2024'!F160</f>
        <v>50000</v>
      </c>
      <c r="Q67" s="351">
        <f t="shared" si="3"/>
        <v>0</v>
      </c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</row>
    <row r="68" spans="1:43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1404"/>
      <c r="O68" s="336" t="s">
        <v>353</v>
      </c>
      <c r="P68" s="351">
        <f>'SYNTHESE PREVISION BUDGET 2024'!F162</f>
        <v>0</v>
      </c>
      <c r="Q68" s="351">
        <f t="shared" si="3"/>
        <v>0</v>
      </c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</row>
    <row r="69" spans="1:43" x14ac:dyDescent="0.2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1404"/>
      <c r="O69" s="336" t="s">
        <v>354</v>
      </c>
      <c r="P69" s="351">
        <f>'SYNTHESE PREVISION BUDGET 2024'!F169</f>
        <v>26000</v>
      </c>
      <c r="Q69" s="351">
        <f t="shared" si="3"/>
        <v>0</v>
      </c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</row>
    <row r="70" spans="1:43" x14ac:dyDescent="0.2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1404"/>
      <c r="O70" s="336" t="s">
        <v>355</v>
      </c>
      <c r="P70" s="351">
        <f>'SYNTHESE PREVISION BUDGET 2024'!F174</f>
        <v>0</v>
      </c>
      <c r="Q70" s="351">
        <f t="shared" si="3"/>
        <v>0</v>
      </c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</row>
    <row r="71" spans="1:43" x14ac:dyDescent="0.2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1404"/>
      <c r="O71" s="334" t="s">
        <v>463</v>
      </c>
      <c r="P71" s="351">
        <f>'SYNTHESE PREVISION BUDGET 2024'!G188</f>
        <v>230000</v>
      </c>
      <c r="Q71" s="351">
        <f t="shared" si="3"/>
        <v>0</v>
      </c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</row>
    <row r="72" spans="1:43" x14ac:dyDescent="0.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1405"/>
      <c r="O72" s="336" t="s">
        <v>367</v>
      </c>
      <c r="P72" s="351">
        <f>'SYNTHESE PREVISION BUDGET 2024'!F180</f>
        <v>0</v>
      </c>
      <c r="Q72" s="351">
        <f t="shared" si="3"/>
        <v>0</v>
      </c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</row>
    <row r="73" spans="1:43" x14ac:dyDescent="0.2">
      <c r="A73" s="334"/>
      <c r="B73" s="334"/>
      <c r="C73" s="334"/>
      <c r="D73" s="335"/>
      <c r="E73" s="335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</row>
    <row r="74" spans="1:43" ht="21" x14ac:dyDescent="0.25">
      <c r="A74" s="334"/>
      <c r="B74" s="340"/>
      <c r="C74" s="341" t="s">
        <v>256</v>
      </c>
      <c r="D74" s="341">
        <v>2021</v>
      </c>
      <c r="E74" s="342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  <c r="AQ74" s="344"/>
    </row>
    <row r="75" spans="1:43" x14ac:dyDescent="0.2">
      <c r="A75" s="334"/>
      <c r="B75" s="334"/>
      <c r="C75" s="334"/>
      <c r="D75" s="335"/>
      <c r="E75" s="335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</row>
    <row r="76" spans="1:43" x14ac:dyDescent="0.2">
      <c r="A76" s="334"/>
      <c r="B76" s="334"/>
      <c r="C76" s="334"/>
      <c r="D76" s="352" t="s">
        <v>363</v>
      </c>
      <c r="E76" s="359" t="s">
        <v>364</v>
      </c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52" t="s">
        <v>474</v>
      </c>
      <c r="Q76" s="352" t="s">
        <v>363</v>
      </c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</row>
    <row r="77" spans="1:43" ht="16" customHeight="1" x14ac:dyDescent="0.2">
      <c r="A77" s="334"/>
      <c r="B77" s="1406" t="s">
        <v>256</v>
      </c>
      <c r="C77" s="336" t="s">
        <v>348</v>
      </c>
      <c r="D77" s="351">
        <f>'SYNTHESE PREVISION BUDGET 2024'!G30</f>
        <v>0</v>
      </c>
      <c r="E77" s="351">
        <f>'SYNTHESE PREVISION BUDGET 2024'!G122</f>
        <v>0</v>
      </c>
      <c r="F77" s="334"/>
      <c r="G77" s="334"/>
      <c r="H77" s="334"/>
      <c r="I77" s="334"/>
      <c r="J77" s="334"/>
      <c r="K77" s="334"/>
      <c r="L77" s="334"/>
      <c r="M77" s="334"/>
      <c r="N77" s="1403" t="s">
        <v>256</v>
      </c>
      <c r="O77" s="336" t="s">
        <v>348</v>
      </c>
      <c r="P77" s="351">
        <f>'SYNTHESE PREVISION BUDGET 2024'!H30</f>
        <v>1900</v>
      </c>
      <c r="Q77" s="351">
        <f>D77</f>
        <v>0</v>
      </c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</row>
    <row r="78" spans="1:43" x14ac:dyDescent="0.2">
      <c r="A78" s="334"/>
      <c r="B78" s="1406"/>
      <c r="C78" s="336" t="s">
        <v>349</v>
      </c>
      <c r="D78" s="351">
        <f>'SYNTHESE PREVISION BUDGET 2024'!G45</f>
        <v>0</v>
      </c>
      <c r="E78" s="351">
        <f>'SYNTHESE PREVISION BUDGET 2024'!G137</f>
        <v>0</v>
      </c>
      <c r="F78" s="334"/>
      <c r="G78" s="334"/>
      <c r="H78" s="334"/>
      <c r="I78" s="334"/>
      <c r="J78" s="334"/>
      <c r="K78" s="334"/>
      <c r="L78" s="334"/>
      <c r="M78" s="334"/>
      <c r="N78" s="1404"/>
      <c r="O78" s="336" t="s">
        <v>461</v>
      </c>
      <c r="P78" s="825"/>
      <c r="Q78" s="825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</row>
    <row r="79" spans="1:43" x14ac:dyDescent="0.2">
      <c r="A79" s="334"/>
      <c r="B79" s="1406"/>
      <c r="C79" s="336" t="s">
        <v>350</v>
      </c>
      <c r="D79" s="351">
        <f>'SYNTHESE PREVISION BUDGET 2024'!G54</f>
        <v>0</v>
      </c>
      <c r="E79" s="351">
        <f>'SYNTHESE PREVISION BUDGET 2024'!H140</f>
        <v>0</v>
      </c>
      <c r="F79" s="334"/>
      <c r="G79" s="334"/>
      <c r="H79" s="334"/>
      <c r="I79" s="334"/>
      <c r="J79" s="334"/>
      <c r="K79" s="334"/>
      <c r="L79" s="334"/>
      <c r="M79" s="334"/>
      <c r="N79" s="1404"/>
      <c r="O79" s="336" t="s">
        <v>349</v>
      </c>
      <c r="P79" s="351">
        <f>'SYNTHESE PREVISION BUDGET 2024'!H45</f>
        <v>21000</v>
      </c>
      <c r="Q79" s="351">
        <f t="shared" ref="Q79:Q85" si="4">D78</f>
        <v>0</v>
      </c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</row>
    <row r="80" spans="1:43" x14ac:dyDescent="0.2">
      <c r="A80" s="334"/>
      <c r="B80" s="1406"/>
      <c r="C80" s="336" t="s">
        <v>472</v>
      </c>
      <c r="D80" s="351">
        <f>'SYNTHESE PREVISION BUDGET 2024'!G63</f>
        <v>0</v>
      </c>
      <c r="E80" s="351">
        <f>'SYNTHESE PREVISION BUDGET 2024'!G147</f>
        <v>0</v>
      </c>
      <c r="F80" s="334"/>
      <c r="G80" s="334"/>
      <c r="H80" s="334"/>
      <c r="I80" s="334"/>
      <c r="J80" s="334"/>
      <c r="K80" s="334"/>
      <c r="L80" s="334"/>
      <c r="M80" s="334"/>
      <c r="N80" s="1404"/>
      <c r="O80" s="336" t="s">
        <v>350</v>
      </c>
      <c r="P80" s="351">
        <f>'SYNTHESE PREVISION BUDGET 2024'!H54</f>
        <v>3700</v>
      </c>
      <c r="Q80" s="351">
        <f t="shared" si="4"/>
        <v>0</v>
      </c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</row>
    <row r="81" spans="1:43" x14ac:dyDescent="0.2">
      <c r="A81" s="334"/>
      <c r="B81" s="1406"/>
      <c r="C81" s="336" t="s">
        <v>352</v>
      </c>
      <c r="D81" s="351">
        <f>'SYNTHESE PREVISION BUDGET 2024'!G74</f>
        <v>0</v>
      </c>
      <c r="E81" s="351">
        <f>'SYNTHESE PREVISION BUDGET 2024'!G160</f>
        <v>0</v>
      </c>
      <c r="F81" s="334"/>
      <c r="G81" s="334"/>
      <c r="H81" s="334"/>
      <c r="I81" s="334"/>
      <c r="J81" s="334"/>
      <c r="K81" s="334"/>
      <c r="L81" s="334"/>
      <c r="M81" s="334"/>
      <c r="N81" s="1404"/>
      <c r="O81" s="336" t="s">
        <v>473</v>
      </c>
      <c r="P81" s="351">
        <f>'SYNTHESE PREVISION BUDGET 2024'!H63</f>
        <v>3500</v>
      </c>
      <c r="Q81" s="351">
        <f t="shared" si="4"/>
        <v>0</v>
      </c>
      <c r="R81" s="334"/>
      <c r="S81" s="334"/>
      <c r="T81" s="334"/>
      <c r="U81" s="334"/>
      <c r="V81" s="334"/>
      <c r="W81" s="334"/>
      <c r="X81" s="335"/>
      <c r="Y81" s="335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</row>
    <row r="82" spans="1:43" x14ac:dyDescent="0.2">
      <c r="A82" s="334"/>
      <c r="B82" s="1406"/>
      <c r="C82" s="336" t="s">
        <v>353</v>
      </c>
      <c r="D82" s="351">
        <f>'SYNTHESE PREVISION BUDGET 2024'!G84</f>
        <v>0</v>
      </c>
      <c r="E82" s="351">
        <f>'SYNTHESE PREVISION BUDGET 2024'!G162</f>
        <v>0</v>
      </c>
      <c r="F82" s="334"/>
      <c r="G82" s="334"/>
      <c r="H82" s="334"/>
      <c r="I82" s="334"/>
      <c r="J82" s="334"/>
      <c r="K82" s="334"/>
      <c r="L82" s="334"/>
      <c r="M82" s="334"/>
      <c r="N82" s="1404"/>
      <c r="O82" s="336" t="s">
        <v>352</v>
      </c>
      <c r="P82" s="351">
        <f>'SYNTHESE PREVISION BUDGET 2024'!H74</f>
        <v>2000</v>
      </c>
      <c r="Q82" s="351">
        <f t="shared" si="4"/>
        <v>0</v>
      </c>
      <c r="R82" s="334"/>
      <c r="S82" s="334"/>
      <c r="T82" s="334"/>
      <c r="U82" s="334"/>
      <c r="V82" s="334"/>
      <c r="W82" s="334"/>
      <c r="X82" s="335"/>
      <c r="Y82" s="335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</row>
    <row r="83" spans="1:43" x14ac:dyDescent="0.2">
      <c r="A83" s="334"/>
      <c r="B83" s="1406"/>
      <c r="C83" s="336" t="s">
        <v>354</v>
      </c>
      <c r="D83" s="351">
        <f>'SYNTHESE PREVISION BUDGET 2024'!G90</f>
        <v>0</v>
      </c>
      <c r="E83" s="351">
        <f>'SYNTHESE PREVISION BUDGET 2024'!G169</f>
        <v>0</v>
      </c>
      <c r="F83" s="334"/>
      <c r="G83" s="334"/>
      <c r="H83" s="334"/>
      <c r="I83" s="334"/>
      <c r="J83" s="334"/>
      <c r="K83" s="334"/>
      <c r="L83" s="334"/>
      <c r="M83" s="334"/>
      <c r="N83" s="1404"/>
      <c r="O83" s="336" t="s">
        <v>353</v>
      </c>
      <c r="P83" s="351">
        <f>'SYNTHESE PREVISION BUDGET 2024'!H84</f>
        <v>1000</v>
      </c>
      <c r="Q83" s="351">
        <f t="shared" si="4"/>
        <v>0</v>
      </c>
      <c r="R83" s="334"/>
      <c r="S83" s="334"/>
      <c r="T83" s="334"/>
      <c r="U83" s="334"/>
      <c r="V83" s="334"/>
      <c r="W83" s="334"/>
      <c r="X83" s="335"/>
      <c r="Y83" s="335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</row>
    <row r="84" spans="1:43" x14ac:dyDescent="0.2">
      <c r="A84" s="334"/>
      <c r="B84" s="1406"/>
      <c r="C84" s="336" t="s">
        <v>355</v>
      </c>
      <c r="D84" s="351">
        <f>'SYNTHESE PREVISION BUDGET 2024'!G100</f>
        <v>0</v>
      </c>
      <c r="E84" s="351">
        <f>'SYNTHESE PREVISION BUDGET 2024'!G174</f>
        <v>0</v>
      </c>
      <c r="F84" s="334"/>
      <c r="G84" s="334"/>
      <c r="H84" s="334"/>
      <c r="I84" s="334"/>
      <c r="J84" s="334"/>
      <c r="K84" s="334"/>
      <c r="L84" s="334"/>
      <c r="M84" s="334"/>
      <c r="N84" s="1404"/>
      <c r="O84" s="336" t="s">
        <v>354</v>
      </c>
      <c r="P84" s="351">
        <f>'SYNTHESE PREVISION BUDGET 2024'!H90</f>
        <v>1500</v>
      </c>
      <c r="Q84" s="351">
        <f t="shared" si="4"/>
        <v>0</v>
      </c>
      <c r="R84" s="334"/>
      <c r="S84" s="334"/>
      <c r="T84" s="334"/>
      <c r="U84" s="334"/>
      <c r="V84" s="334"/>
      <c r="W84" s="334"/>
      <c r="X84" s="335"/>
      <c r="Y84" s="335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4"/>
      <c r="AQ84" s="334"/>
    </row>
    <row r="85" spans="1:43" x14ac:dyDescent="0.2">
      <c r="A85" s="334"/>
      <c r="B85" s="1406"/>
      <c r="C85" s="336" t="s">
        <v>367</v>
      </c>
      <c r="D85" s="351">
        <f>'SYNTHESE PREVISION BUDGET 2024'!G107</f>
        <v>0</v>
      </c>
      <c r="E85" s="351">
        <f>'SYNTHESE PREVISION BUDGET 2024'!G180</f>
        <v>0</v>
      </c>
      <c r="F85" s="334"/>
      <c r="G85" s="334"/>
      <c r="H85" s="334"/>
      <c r="I85" s="334"/>
      <c r="J85" s="334"/>
      <c r="K85" s="334"/>
      <c r="L85" s="334"/>
      <c r="M85" s="334"/>
      <c r="N85" s="1404"/>
      <c r="O85" s="336" t="s">
        <v>355</v>
      </c>
      <c r="P85" s="351">
        <f>'SYNTHESE PREVISION BUDGET 2024'!H100</f>
        <v>0</v>
      </c>
      <c r="Q85" s="351">
        <f t="shared" si="4"/>
        <v>0</v>
      </c>
      <c r="R85" s="334"/>
      <c r="S85" s="334"/>
      <c r="T85" s="334"/>
      <c r="U85" s="334"/>
      <c r="V85" s="334"/>
      <c r="W85" s="334"/>
      <c r="X85" s="335"/>
      <c r="Y85" s="335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  <c r="AP85" s="334"/>
      <c r="AQ85" s="334"/>
    </row>
    <row r="86" spans="1:43" x14ac:dyDescent="0.2">
      <c r="A86" s="334"/>
      <c r="B86" s="334"/>
      <c r="C86" s="334"/>
      <c r="D86" s="420">
        <f>SUM(D77:D85)</f>
        <v>0</v>
      </c>
      <c r="E86" s="420">
        <f>SUM(E77:E85)</f>
        <v>0</v>
      </c>
      <c r="F86" s="334"/>
      <c r="G86" s="334"/>
      <c r="H86" s="334"/>
      <c r="I86" s="334"/>
      <c r="J86" s="334"/>
      <c r="K86" s="334"/>
      <c r="L86" s="334"/>
      <c r="M86" s="334"/>
      <c r="N86" s="1404"/>
      <c r="O86" s="334" t="s">
        <v>463</v>
      </c>
      <c r="P86" s="825"/>
      <c r="Q86" s="825"/>
      <c r="R86" s="335"/>
      <c r="S86" s="335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</row>
    <row r="87" spans="1:43" ht="15.75" customHeight="1" x14ac:dyDescent="0.2">
      <c r="A87" s="334"/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1405"/>
      <c r="O87" s="336" t="s">
        <v>367</v>
      </c>
      <c r="P87" s="351">
        <f>'SYNTHESE PREVISION BUDGET 2024'!H107</f>
        <v>1000</v>
      </c>
      <c r="Q87" s="351">
        <f>D85</f>
        <v>0</v>
      </c>
      <c r="R87" s="335"/>
      <c r="S87" s="335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</row>
    <row r="88" spans="1:43" x14ac:dyDescent="0.2">
      <c r="A88" s="334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52" t="s">
        <v>475</v>
      </c>
      <c r="Q88" s="359" t="s">
        <v>364</v>
      </c>
      <c r="R88" s="335"/>
      <c r="S88" s="335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</row>
    <row r="89" spans="1:43" ht="16" customHeight="1" x14ac:dyDescent="0.2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1403" t="s">
        <v>256</v>
      </c>
      <c r="O89" s="336" t="s">
        <v>348</v>
      </c>
      <c r="P89" s="351">
        <f>'SYNTHESE PREVISION BUDGET 2024'!H122</f>
        <v>1000</v>
      </c>
      <c r="Q89" s="351">
        <f>E77</f>
        <v>0</v>
      </c>
      <c r="R89" s="335"/>
      <c r="S89" s="335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</row>
    <row r="90" spans="1:43" x14ac:dyDescent="0.2">
      <c r="A90" s="334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1404"/>
      <c r="O90" s="336" t="s">
        <v>461</v>
      </c>
      <c r="P90" s="825"/>
      <c r="Q90" s="825"/>
      <c r="R90" s="335"/>
      <c r="S90" s="335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</row>
    <row r="91" spans="1:43" x14ac:dyDescent="0.2">
      <c r="A91" s="334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1404"/>
      <c r="O91" s="336" t="s">
        <v>349</v>
      </c>
      <c r="P91" s="351">
        <f>'SYNTHESE PREVISION BUDGET 2024'!H137</f>
        <v>18500</v>
      </c>
      <c r="Q91" s="351">
        <f t="shared" ref="Q91:Q97" si="5">E78</f>
        <v>0</v>
      </c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</row>
    <row r="92" spans="1:43" x14ac:dyDescent="0.2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1404"/>
      <c r="O92" s="336" t="s">
        <v>350</v>
      </c>
      <c r="P92" s="351">
        <f>'SYNTHESE PREVISION BUDGET 2024'!H140</f>
        <v>0</v>
      </c>
      <c r="Q92" s="351">
        <f t="shared" si="5"/>
        <v>0</v>
      </c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</row>
    <row r="93" spans="1:43" x14ac:dyDescent="0.2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1404"/>
      <c r="O93" s="336" t="s">
        <v>473</v>
      </c>
      <c r="P93" s="351">
        <f>'SYNTHESE PREVISION BUDGET 2024'!H147</f>
        <v>0</v>
      </c>
      <c r="Q93" s="351">
        <f t="shared" si="5"/>
        <v>0</v>
      </c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</row>
    <row r="94" spans="1:43" x14ac:dyDescent="0.2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1404"/>
      <c r="O94" s="336" t="s">
        <v>352</v>
      </c>
      <c r="P94" s="351">
        <f>'SYNTHESE PREVISION BUDGET 2024'!H160</f>
        <v>0</v>
      </c>
      <c r="Q94" s="351">
        <f t="shared" si="5"/>
        <v>0</v>
      </c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</row>
    <row r="95" spans="1:43" x14ac:dyDescent="0.2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1404"/>
      <c r="O95" s="336" t="s">
        <v>353</v>
      </c>
      <c r="P95" s="351">
        <f>'SYNTHESE PREVISION BUDGET 2024'!H162</f>
        <v>0</v>
      </c>
      <c r="Q95" s="351">
        <f t="shared" si="5"/>
        <v>0</v>
      </c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</row>
    <row r="96" spans="1:43" x14ac:dyDescent="0.2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1404"/>
      <c r="O96" s="336" t="s">
        <v>354</v>
      </c>
      <c r="P96" s="351">
        <f>'SYNTHESE PREVISION BUDGET 2024'!H169</f>
        <v>0</v>
      </c>
      <c r="Q96" s="351">
        <f t="shared" si="5"/>
        <v>0</v>
      </c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  <c r="AK96" s="334"/>
    </row>
    <row r="97" spans="1:43" x14ac:dyDescent="0.2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1404"/>
      <c r="O97" s="336" t="s">
        <v>355</v>
      </c>
      <c r="P97" s="351">
        <f>'SYNTHESE PREVISION BUDGET 2024'!H174</f>
        <v>0</v>
      </c>
      <c r="Q97" s="351">
        <f t="shared" si="5"/>
        <v>0</v>
      </c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</row>
    <row r="98" spans="1:43" x14ac:dyDescent="0.2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1404"/>
      <c r="O98" s="334" t="s">
        <v>463</v>
      </c>
      <c r="P98" s="825"/>
      <c r="Q98" s="825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  <c r="AK98" s="334"/>
    </row>
    <row r="99" spans="1:43" x14ac:dyDescent="0.2">
      <c r="A99" s="334"/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1405"/>
      <c r="O99" s="336" t="s">
        <v>367</v>
      </c>
      <c r="P99" s="351">
        <f>'SYNTHESE PREVISION BUDGET 2024'!H180</f>
        <v>500</v>
      </c>
      <c r="Q99" s="351">
        <f>E85</f>
        <v>0</v>
      </c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  <c r="AK99" s="334"/>
    </row>
    <row r="100" spans="1:43" x14ac:dyDescent="0.2">
      <c r="A100" s="334"/>
      <c r="B100" s="334"/>
      <c r="C100" s="334"/>
      <c r="D100" s="335"/>
      <c r="E100" s="335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334"/>
      <c r="AJ100" s="334"/>
      <c r="AK100" s="334"/>
      <c r="AL100" s="334"/>
      <c r="AM100" s="334"/>
      <c r="AN100" s="334"/>
      <c r="AO100" s="334"/>
      <c r="AP100" s="334"/>
      <c r="AQ100" s="334"/>
    </row>
    <row r="101" spans="1:43" ht="21" x14ac:dyDescent="0.25">
      <c r="A101" s="334"/>
      <c r="B101" s="340"/>
      <c r="C101" s="341" t="s">
        <v>257</v>
      </c>
      <c r="D101" s="341">
        <v>2021</v>
      </c>
      <c r="E101" s="342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4"/>
    </row>
    <row r="102" spans="1:43" x14ac:dyDescent="0.2">
      <c r="A102" s="334"/>
      <c r="B102" s="334"/>
      <c r="C102" s="334"/>
      <c r="D102" s="335"/>
      <c r="E102" s="335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  <c r="AK102" s="334"/>
      <c r="AL102" s="334"/>
      <c r="AM102" s="334"/>
      <c r="AN102" s="334"/>
      <c r="AO102" s="334"/>
      <c r="AP102" s="334"/>
      <c r="AQ102" s="334"/>
    </row>
    <row r="103" spans="1:43" x14ac:dyDescent="0.2">
      <c r="A103" s="334"/>
      <c r="B103" s="334"/>
      <c r="C103" s="334"/>
      <c r="D103" s="352" t="s">
        <v>363</v>
      </c>
      <c r="E103" s="359" t="s">
        <v>364</v>
      </c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52" t="s">
        <v>474</v>
      </c>
      <c r="Q103" s="352" t="s">
        <v>363</v>
      </c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4"/>
    </row>
    <row r="104" spans="1:43" x14ac:dyDescent="0.2">
      <c r="A104" s="334"/>
      <c r="B104" s="1406" t="s">
        <v>257</v>
      </c>
      <c r="C104" s="336" t="s">
        <v>348</v>
      </c>
      <c r="D104" s="351">
        <f>'SYNTHESE PREVISION BUDGET 2024'!I30</f>
        <v>0</v>
      </c>
      <c r="E104" s="351">
        <f>'SYNTHESE PREVISION BUDGET 2024'!I122</f>
        <v>0</v>
      </c>
      <c r="F104" s="334"/>
      <c r="G104" s="334"/>
      <c r="H104" s="334"/>
      <c r="I104" s="334"/>
      <c r="J104" s="334"/>
      <c r="K104" s="334"/>
      <c r="L104" s="334"/>
      <c r="M104" s="334"/>
      <c r="N104" s="1403" t="s">
        <v>257</v>
      </c>
      <c r="O104" s="336" t="s">
        <v>348</v>
      </c>
      <c r="P104" s="351">
        <f>'SYNTHESE PREVISION BUDGET 2024'!J30</f>
        <v>1800</v>
      </c>
      <c r="Q104" s="351">
        <f>D104</f>
        <v>0</v>
      </c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  <c r="AP104" s="334"/>
      <c r="AQ104" s="334"/>
    </row>
    <row r="105" spans="1:43" x14ac:dyDescent="0.2">
      <c r="A105" s="334"/>
      <c r="B105" s="1406"/>
      <c r="C105" s="336" t="s">
        <v>349</v>
      </c>
      <c r="D105" s="351">
        <f>'SYNTHESE PREVISION BUDGET 2024'!I45</f>
        <v>0</v>
      </c>
      <c r="E105" s="351">
        <f>'SYNTHESE PREVISION BUDGET 2024'!I137</f>
        <v>0</v>
      </c>
      <c r="F105" s="334"/>
      <c r="G105" s="334"/>
      <c r="H105" s="334"/>
      <c r="I105" s="334"/>
      <c r="J105" s="334"/>
      <c r="K105" s="334"/>
      <c r="L105" s="334"/>
      <c r="M105" s="334"/>
      <c r="N105" s="1404"/>
      <c r="O105" s="336" t="s">
        <v>461</v>
      </c>
      <c r="P105" s="825"/>
      <c r="Q105" s="825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</row>
    <row r="106" spans="1:43" x14ac:dyDescent="0.2">
      <c r="A106" s="334"/>
      <c r="B106" s="1406"/>
      <c r="C106" s="336" t="s">
        <v>350</v>
      </c>
      <c r="D106" s="351">
        <f>'SYNTHESE PREVISION BUDGET 2024'!I54</f>
        <v>0</v>
      </c>
      <c r="E106" s="351">
        <f>'SYNTHESE PREVISION BUDGET 2024'!I140</f>
        <v>0</v>
      </c>
      <c r="F106" s="334"/>
      <c r="G106" s="334"/>
      <c r="H106" s="334"/>
      <c r="I106" s="334"/>
      <c r="J106" s="334"/>
      <c r="K106" s="334"/>
      <c r="L106" s="334"/>
      <c r="M106" s="334"/>
      <c r="N106" s="1404"/>
      <c r="O106" s="336" t="s">
        <v>349</v>
      </c>
      <c r="P106" s="351">
        <f>'SYNTHESE PREVISION BUDGET 2024'!J45</f>
        <v>86000</v>
      </c>
      <c r="Q106" s="351">
        <f t="shared" ref="Q106:Q112" si="6">D105</f>
        <v>0</v>
      </c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  <c r="AP106" s="334"/>
      <c r="AQ106" s="334"/>
    </row>
    <row r="107" spans="1:43" x14ac:dyDescent="0.2">
      <c r="A107" s="334"/>
      <c r="B107" s="1406"/>
      <c r="C107" s="336" t="s">
        <v>472</v>
      </c>
      <c r="D107" s="351">
        <f>'SYNTHESE PREVISION BUDGET 2024'!I63</f>
        <v>0</v>
      </c>
      <c r="E107" s="351">
        <f>'SYNTHESE PREVISION BUDGET 2024'!I147</f>
        <v>0</v>
      </c>
      <c r="F107" s="334"/>
      <c r="G107" s="334"/>
      <c r="H107" s="334"/>
      <c r="I107" s="334"/>
      <c r="J107" s="334"/>
      <c r="K107" s="334"/>
      <c r="L107" s="334"/>
      <c r="M107" s="334"/>
      <c r="N107" s="1404"/>
      <c r="O107" s="336" t="s">
        <v>350</v>
      </c>
      <c r="P107" s="351">
        <f>'SYNTHESE PREVISION BUDGET 2024'!J54</f>
        <v>3000</v>
      </c>
      <c r="Q107" s="351">
        <f t="shared" si="6"/>
        <v>0</v>
      </c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  <c r="AK107" s="334"/>
      <c r="AL107" s="334"/>
      <c r="AM107" s="334"/>
      <c r="AN107" s="334"/>
      <c r="AO107" s="334"/>
      <c r="AP107" s="334"/>
      <c r="AQ107" s="334"/>
    </row>
    <row r="108" spans="1:43" x14ac:dyDescent="0.2">
      <c r="A108" s="334"/>
      <c r="B108" s="1406"/>
      <c r="C108" s="336" t="s">
        <v>352</v>
      </c>
      <c r="D108" s="351">
        <f>'SYNTHESE PREVISION BUDGET 2024'!I74</f>
        <v>0</v>
      </c>
      <c r="E108" s="351">
        <f>'SYNTHESE PREVISION BUDGET 2024'!I160</f>
        <v>0</v>
      </c>
      <c r="F108" s="334"/>
      <c r="G108" s="334"/>
      <c r="H108" s="334"/>
      <c r="I108" s="334"/>
      <c r="J108" s="334"/>
      <c r="K108" s="334"/>
      <c r="L108" s="334"/>
      <c r="M108" s="334"/>
      <c r="N108" s="1404"/>
      <c r="O108" s="336" t="s">
        <v>473</v>
      </c>
      <c r="P108" s="351">
        <f>'SYNTHESE PREVISION BUDGET 2024'!J63</f>
        <v>2000</v>
      </c>
      <c r="Q108" s="351">
        <f t="shared" si="6"/>
        <v>0</v>
      </c>
      <c r="R108" s="334"/>
      <c r="S108" s="334"/>
      <c r="T108" s="334"/>
      <c r="U108" s="334"/>
      <c r="V108" s="334"/>
      <c r="W108" s="334"/>
      <c r="X108" s="335"/>
      <c r="Y108" s="335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34"/>
      <c r="AM108" s="334"/>
      <c r="AN108" s="334"/>
      <c r="AO108" s="334"/>
      <c r="AP108" s="334"/>
      <c r="AQ108" s="334"/>
    </row>
    <row r="109" spans="1:43" x14ac:dyDescent="0.2">
      <c r="A109" s="334"/>
      <c r="B109" s="1406"/>
      <c r="C109" s="336" t="s">
        <v>353</v>
      </c>
      <c r="D109" s="351">
        <f>'SYNTHESE PREVISION BUDGET 2024'!I84</f>
        <v>0</v>
      </c>
      <c r="E109" s="351">
        <f>'SYNTHESE PREVISION BUDGET 2024'!I162</f>
        <v>0</v>
      </c>
      <c r="F109" s="334"/>
      <c r="G109" s="334"/>
      <c r="H109" s="334"/>
      <c r="I109" s="334"/>
      <c r="J109" s="334"/>
      <c r="K109" s="334"/>
      <c r="L109" s="334"/>
      <c r="M109" s="334"/>
      <c r="N109" s="1404"/>
      <c r="O109" s="336" t="s">
        <v>352</v>
      </c>
      <c r="P109" s="351">
        <f>'SYNTHESE PREVISION BUDGET 2024'!J74</f>
        <v>3500</v>
      </c>
      <c r="Q109" s="351">
        <f t="shared" si="6"/>
        <v>0</v>
      </c>
      <c r="R109" s="334"/>
      <c r="S109" s="334"/>
      <c r="T109" s="334"/>
      <c r="U109" s="334"/>
      <c r="V109" s="334"/>
      <c r="W109" s="334"/>
      <c r="X109" s="335"/>
      <c r="Y109" s="335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  <c r="AP109" s="334"/>
      <c r="AQ109" s="334"/>
    </row>
    <row r="110" spans="1:43" x14ac:dyDescent="0.2">
      <c r="A110" s="334"/>
      <c r="B110" s="1406"/>
      <c r="C110" s="336" t="s">
        <v>354</v>
      </c>
      <c r="D110" s="351">
        <f>'SYNTHESE PREVISION BUDGET 2024'!I90</f>
        <v>0</v>
      </c>
      <c r="E110" s="351">
        <f>'SYNTHESE PREVISION BUDGET 2024'!I169</f>
        <v>0</v>
      </c>
      <c r="F110" s="334"/>
      <c r="G110" s="334"/>
      <c r="H110" s="334"/>
      <c r="I110" s="334"/>
      <c r="J110" s="334"/>
      <c r="K110" s="334"/>
      <c r="L110" s="334"/>
      <c r="M110" s="334"/>
      <c r="N110" s="1404"/>
      <c r="O110" s="336" t="s">
        <v>353</v>
      </c>
      <c r="P110" s="351">
        <f>'SYNTHESE PREVISION BUDGET 2024'!J84</f>
        <v>3500</v>
      </c>
      <c r="Q110" s="351">
        <f t="shared" si="6"/>
        <v>0</v>
      </c>
      <c r="R110" s="334"/>
      <c r="S110" s="334"/>
      <c r="T110" s="334"/>
      <c r="U110" s="334"/>
      <c r="V110" s="334"/>
      <c r="W110" s="334"/>
      <c r="X110" s="335"/>
      <c r="Y110" s="335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334"/>
      <c r="AM110" s="334"/>
      <c r="AN110" s="334"/>
      <c r="AO110" s="334"/>
      <c r="AP110" s="334"/>
      <c r="AQ110" s="334"/>
    </row>
    <row r="111" spans="1:43" x14ac:dyDescent="0.2">
      <c r="A111" s="334"/>
      <c r="B111" s="1406"/>
      <c r="C111" s="336" t="s">
        <v>355</v>
      </c>
      <c r="D111" s="351">
        <f>'SYNTHESE PREVISION BUDGET 2024'!I100</f>
        <v>0</v>
      </c>
      <c r="E111" s="351">
        <f>'SYNTHESE PREVISION BUDGET 2024'!I174</f>
        <v>0</v>
      </c>
      <c r="F111" s="334"/>
      <c r="G111" s="334"/>
      <c r="H111" s="334"/>
      <c r="I111" s="334"/>
      <c r="J111" s="334"/>
      <c r="K111" s="334"/>
      <c r="L111" s="334"/>
      <c r="M111" s="334"/>
      <c r="N111" s="1404"/>
      <c r="O111" s="336" t="s">
        <v>354</v>
      </c>
      <c r="P111" s="351">
        <f>'SYNTHESE PREVISION BUDGET 2024'!J90</f>
        <v>10000</v>
      </c>
      <c r="Q111" s="351">
        <f t="shared" si="6"/>
        <v>0</v>
      </c>
      <c r="R111" s="334"/>
      <c r="S111" s="334"/>
      <c r="T111" s="334"/>
      <c r="U111" s="334"/>
      <c r="V111" s="334"/>
      <c r="W111" s="334"/>
      <c r="X111" s="335"/>
      <c r="Y111" s="335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  <c r="AP111" s="334"/>
      <c r="AQ111" s="334"/>
    </row>
    <row r="112" spans="1:43" x14ac:dyDescent="0.2">
      <c r="A112" s="334"/>
      <c r="B112" s="1406"/>
      <c r="C112" s="336" t="s">
        <v>367</v>
      </c>
      <c r="D112" s="351">
        <f>'SYNTHESE PREVISION BUDGET 2024'!I107</f>
        <v>0</v>
      </c>
      <c r="E112" s="351">
        <f>'SYNTHESE PREVISION BUDGET 2024'!I180</f>
        <v>0</v>
      </c>
      <c r="F112" s="334"/>
      <c r="G112" s="334"/>
      <c r="H112" s="334"/>
      <c r="I112" s="334"/>
      <c r="J112" s="334"/>
      <c r="K112" s="334"/>
      <c r="L112" s="334"/>
      <c r="M112" s="334"/>
      <c r="N112" s="1404"/>
      <c r="O112" s="336" t="s">
        <v>355</v>
      </c>
      <c r="P112" s="351">
        <f>'SYNTHESE PREVISION BUDGET 2024'!J100</f>
        <v>7500</v>
      </c>
      <c r="Q112" s="351">
        <f t="shared" si="6"/>
        <v>0</v>
      </c>
      <c r="R112" s="334"/>
      <c r="S112" s="334"/>
      <c r="T112" s="334"/>
      <c r="U112" s="334"/>
      <c r="V112" s="334"/>
      <c r="W112" s="334"/>
      <c r="X112" s="335"/>
      <c r="Y112" s="335"/>
      <c r="Z112" s="334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4"/>
      <c r="AK112" s="334"/>
      <c r="AL112" s="334"/>
      <c r="AM112" s="334"/>
      <c r="AN112" s="334"/>
      <c r="AO112" s="334"/>
      <c r="AP112" s="334"/>
      <c r="AQ112" s="334"/>
    </row>
    <row r="113" spans="1:43" x14ac:dyDescent="0.2">
      <c r="A113" s="334"/>
      <c r="B113" s="334"/>
      <c r="C113" s="334"/>
      <c r="D113" s="420">
        <f>SUM(D104:D112)</f>
        <v>0</v>
      </c>
      <c r="E113" s="420">
        <f>SUM(E104:E112)</f>
        <v>0</v>
      </c>
      <c r="F113" s="334"/>
      <c r="G113" s="334"/>
      <c r="H113" s="334"/>
      <c r="I113" s="334"/>
      <c r="J113" s="334"/>
      <c r="K113" s="334"/>
      <c r="L113" s="334"/>
      <c r="M113" s="334"/>
      <c r="N113" s="1404"/>
      <c r="O113" s="334" t="s">
        <v>463</v>
      </c>
      <c r="P113" s="825"/>
      <c r="Q113" s="825"/>
      <c r="R113" s="334"/>
      <c r="S113" s="335"/>
      <c r="T113" s="335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4"/>
      <c r="AI113" s="334"/>
      <c r="AJ113" s="334"/>
      <c r="AK113" s="334"/>
      <c r="AL113" s="334"/>
    </row>
    <row r="114" spans="1:43" ht="15.75" customHeight="1" x14ac:dyDescent="0.2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1405"/>
      <c r="O114" s="336" t="s">
        <v>367</v>
      </c>
      <c r="P114" s="351">
        <f>'SYNTHESE PREVISION BUDGET 2024'!J107</f>
        <v>5000</v>
      </c>
      <c r="Q114" s="351">
        <f>D112</f>
        <v>0</v>
      </c>
      <c r="R114" s="334"/>
      <c r="S114" s="335"/>
      <c r="T114" s="335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</row>
    <row r="115" spans="1:43" x14ac:dyDescent="0.2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52" t="s">
        <v>475</v>
      </c>
      <c r="Q115" s="359" t="s">
        <v>364</v>
      </c>
      <c r="R115" s="334"/>
      <c r="S115" s="335"/>
      <c r="T115" s="335"/>
      <c r="U115" s="334"/>
      <c r="V115" s="334"/>
      <c r="W115" s="334"/>
      <c r="X115" s="334"/>
      <c r="Y115" s="334"/>
      <c r="Z115" s="334"/>
      <c r="AA115" s="334"/>
      <c r="AB115" s="334"/>
      <c r="AC115" s="334"/>
      <c r="AD115" s="334"/>
      <c r="AE115" s="334"/>
      <c r="AF115" s="334"/>
      <c r="AG115" s="334"/>
      <c r="AH115" s="334"/>
      <c r="AI115" s="334"/>
      <c r="AJ115" s="334"/>
      <c r="AK115" s="334"/>
      <c r="AL115" s="334"/>
    </row>
    <row r="116" spans="1:43" x14ac:dyDescent="0.2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1403" t="s">
        <v>257</v>
      </c>
      <c r="O116" s="336" t="s">
        <v>348</v>
      </c>
      <c r="P116" s="351">
        <f>'SYNTHESE PREVISION BUDGET 2024'!J122</f>
        <v>0</v>
      </c>
      <c r="Q116" s="351">
        <f>E104</f>
        <v>0</v>
      </c>
      <c r="R116" s="334"/>
      <c r="S116" s="335"/>
      <c r="T116" s="335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  <c r="AH116" s="334"/>
      <c r="AI116" s="334"/>
      <c r="AJ116" s="334"/>
      <c r="AK116" s="334"/>
      <c r="AL116" s="334"/>
    </row>
    <row r="117" spans="1:43" x14ac:dyDescent="0.2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1404"/>
      <c r="O117" s="336" t="s">
        <v>461</v>
      </c>
      <c r="P117" s="825"/>
      <c r="Q117" s="825"/>
      <c r="R117" s="334"/>
      <c r="S117" s="335"/>
      <c r="T117" s="335"/>
      <c r="U117" s="334"/>
      <c r="V117" s="334"/>
      <c r="W117" s="334"/>
      <c r="X117" s="334"/>
      <c r="Y117" s="334"/>
      <c r="Z117" s="334"/>
      <c r="AA117" s="334"/>
      <c r="AB117" s="334"/>
      <c r="AC117" s="334"/>
      <c r="AD117" s="334"/>
      <c r="AE117" s="334"/>
      <c r="AF117" s="334"/>
      <c r="AG117" s="334"/>
      <c r="AH117" s="334"/>
      <c r="AI117" s="334"/>
      <c r="AJ117" s="334"/>
      <c r="AK117" s="334"/>
      <c r="AL117" s="334"/>
    </row>
    <row r="118" spans="1:43" x14ac:dyDescent="0.2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1404"/>
      <c r="O118" s="336" t="s">
        <v>349</v>
      </c>
      <c r="P118" s="351">
        <f>'SYNTHESE PREVISION BUDGET 2024'!J137</f>
        <v>68900</v>
      </c>
      <c r="Q118" s="351">
        <f t="shared" ref="Q118:Q124" si="7">E105</f>
        <v>0</v>
      </c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4"/>
      <c r="AH118" s="334"/>
      <c r="AI118" s="334"/>
      <c r="AJ118" s="334"/>
      <c r="AK118" s="334"/>
      <c r="AL118" s="334"/>
    </row>
    <row r="119" spans="1:43" x14ac:dyDescent="0.2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1404"/>
      <c r="O119" s="336" t="s">
        <v>350</v>
      </c>
      <c r="P119" s="351">
        <f>'SYNTHESE PREVISION BUDGET 2024'!J140</f>
        <v>0</v>
      </c>
      <c r="Q119" s="351">
        <f t="shared" si="7"/>
        <v>0</v>
      </c>
      <c r="R119" s="334"/>
      <c r="S119" s="334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</row>
    <row r="120" spans="1:43" x14ac:dyDescent="0.2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1404"/>
      <c r="O120" s="336" t="s">
        <v>473</v>
      </c>
      <c r="P120" s="351">
        <f>'SYNTHESE PREVISION BUDGET 2024'!J147</f>
        <v>0</v>
      </c>
      <c r="Q120" s="351">
        <f t="shared" si="7"/>
        <v>0</v>
      </c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</row>
    <row r="121" spans="1:43" x14ac:dyDescent="0.2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1404"/>
      <c r="O121" s="336" t="s">
        <v>352</v>
      </c>
      <c r="P121" s="351">
        <f>'SYNTHESE PREVISION BUDGET 2024'!J160</f>
        <v>0</v>
      </c>
      <c r="Q121" s="351">
        <f t="shared" si="7"/>
        <v>0</v>
      </c>
      <c r="R121" s="334"/>
      <c r="S121" s="334"/>
      <c r="T121" s="33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</row>
    <row r="122" spans="1:43" x14ac:dyDescent="0.2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1404"/>
      <c r="O122" s="336" t="s">
        <v>353</v>
      </c>
      <c r="P122" s="351">
        <f>'SYNTHESE PREVISION BUDGET 2024'!J162</f>
        <v>0</v>
      </c>
      <c r="Q122" s="351">
        <f t="shared" si="7"/>
        <v>0</v>
      </c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</row>
    <row r="123" spans="1:43" x14ac:dyDescent="0.2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1404"/>
      <c r="O123" s="336" t="s">
        <v>354</v>
      </c>
      <c r="P123" s="351">
        <f>'SYNTHESE PREVISION BUDGET 2024'!J169</f>
        <v>4000</v>
      </c>
      <c r="Q123" s="351">
        <f t="shared" si="7"/>
        <v>0</v>
      </c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  <c r="AH123" s="334"/>
      <c r="AI123" s="334"/>
      <c r="AJ123" s="334"/>
      <c r="AK123" s="334"/>
      <c r="AL123" s="334"/>
    </row>
    <row r="124" spans="1:43" x14ac:dyDescent="0.2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1404"/>
      <c r="O124" s="336" t="s">
        <v>355</v>
      </c>
      <c r="P124" s="351">
        <f>'SYNTHESE PREVISION BUDGET 2024'!J174</f>
        <v>0</v>
      </c>
      <c r="Q124" s="351">
        <f t="shared" si="7"/>
        <v>0</v>
      </c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  <c r="AH124" s="334"/>
      <c r="AI124" s="334"/>
      <c r="AJ124" s="334"/>
      <c r="AK124" s="334"/>
      <c r="AL124" s="334"/>
    </row>
    <row r="125" spans="1:43" x14ac:dyDescent="0.2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1404"/>
      <c r="O125" s="334" t="s">
        <v>463</v>
      </c>
      <c r="P125" s="825"/>
      <c r="Q125" s="825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34"/>
      <c r="AD125" s="334"/>
      <c r="AE125" s="334"/>
      <c r="AF125" s="334"/>
      <c r="AG125" s="334"/>
      <c r="AH125" s="334"/>
      <c r="AI125" s="334"/>
      <c r="AJ125" s="334"/>
      <c r="AK125" s="334"/>
      <c r="AL125" s="334"/>
    </row>
    <row r="126" spans="1:43" x14ac:dyDescent="0.2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1405"/>
      <c r="O126" s="336" t="s">
        <v>367</v>
      </c>
      <c r="P126" s="351">
        <f>'SYNTHESE PREVISION BUDGET 2024'!J180</f>
        <v>4200</v>
      </c>
      <c r="Q126" s="351">
        <f>E112</f>
        <v>0</v>
      </c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  <c r="AK126" s="334"/>
      <c r="AL126" s="334"/>
    </row>
    <row r="127" spans="1:43" x14ac:dyDescent="0.2">
      <c r="A127" s="334"/>
      <c r="B127" s="334"/>
      <c r="C127" s="334"/>
      <c r="D127" s="335"/>
      <c r="E127" s="335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  <c r="AH127" s="334"/>
      <c r="AI127" s="334"/>
      <c r="AJ127" s="334"/>
      <c r="AK127" s="334"/>
      <c r="AL127" s="334"/>
      <c r="AM127" s="334"/>
      <c r="AN127" s="334"/>
      <c r="AO127" s="334"/>
      <c r="AP127" s="334"/>
      <c r="AQ127" s="334"/>
    </row>
    <row r="128" spans="1:43" ht="21" x14ac:dyDescent="0.25">
      <c r="A128" s="334"/>
      <c r="B128" s="340"/>
      <c r="C128" s="341" t="s">
        <v>328</v>
      </c>
      <c r="D128" s="341">
        <v>2021</v>
      </c>
      <c r="E128" s="342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  <c r="AM128" s="343"/>
      <c r="AN128" s="343"/>
      <c r="AO128" s="343"/>
      <c r="AP128" s="343"/>
      <c r="AQ128" s="344"/>
    </row>
    <row r="129" spans="1:43" x14ac:dyDescent="0.2">
      <c r="A129" s="334"/>
      <c r="B129" s="334"/>
      <c r="C129" s="334"/>
      <c r="D129" s="335"/>
      <c r="E129" s="335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334"/>
      <c r="AJ129" s="334"/>
      <c r="AK129" s="334"/>
      <c r="AL129" s="334"/>
      <c r="AM129" s="334"/>
      <c r="AN129" s="334"/>
      <c r="AO129" s="334"/>
      <c r="AP129" s="334"/>
      <c r="AQ129" s="334"/>
    </row>
    <row r="130" spans="1:43" x14ac:dyDescent="0.2">
      <c r="A130" s="334"/>
      <c r="B130" s="334"/>
      <c r="C130" s="334"/>
      <c r="D130" s="352" t="s">
        <v>363</v>
      </c>
      <c r="E130" s="359" t="s">
        <v>364</v>
      </c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52" t="s">
        <v>474</v>
      </c>
      <c r="Q130" s="352" t="s">
        <v>363</v>
      </c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</row>
    <row r="131" spans="1:43" x14ac:dyDescent="0.2">
      <c r="A131" s="334"/>
      <c r="B131" s="1406" t="s">
        <v>328</v>
      </c>
      <c r="C131" s="336" t="s">
        <v>348</v>
      </c>
      <c r="D131" s="351">
        <f>'SYNTHESE PREVISION BUDGET 2024'!K30</f>
        <v>0</v>
      </c>
      <c r="E131" s="337">
        <f>'SYNTHESE PREVISION BUDGET 2024'!K122</f>
        <v>0</v>
      </c>
      <c r="F131" s="334"/>
      <c r="G131" s="334"/>
      <c r="H131" s="334"/>
      <c r="I131" s="334"/>
      <c r="J131" s="334"/>
      <c r="K131" s="334"/>
      <c r="L131" s="334"/>
      <c r="M131" s="334"/>
      <c r="N131" s="1403" t="s">
        <v>328</v>
      </c>
      <c r="O131" s="336" t="s">
        <v>348</v>
      </c>
      <c r="P131" s="351">
        <f>'SYNTHESE PREVISION BUDGET 2024'!L30</f>
        <v>2000</v>
      </c>
      <c r="Q131" s="351">
        <f>D131</f>
        <v>0</v>
      </c>
      <c r="R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</row>
    <row r="132" spans="1:43" x14ac:dyDescent="0.2">
      <c r="A132" s="334"/>
      <c r="B132" s="1406"/>
      <c r="C132" s="336" t="s">
        <v>349</v>
      </c>
      <c r="D132" s="351">
        <f>'SYNTHESE PREVISION BUDGET 2024'!K45</f>
        <v>0</v>
      </c>
      <c r="E132" s="337">
        <f>'SYNTHESE PREVISION BUDGET 2024'!K137</f>
        <v>0</v>
      </c>
      <c r="F132" s="334"/>
      <c r="G132" s="334"/>
      <c r="H132" s="334"/>
      <c r="I132" s="334"/>
      <c r="J132" s="334"/>
      <c r="K132" s="334"/>
      <c r="L132" s="334"/>
      <c r="M132" s="334"/>
      <c r="N132" s="1404"/>
      <c r="O132" s="336" t="s">
        <v>461</v>
      </c>
      <c r="P132" s="825"/>
      <c r="Q132" s="825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4"/>
      <c r="AQ132" s="334"/>
    </row>
    <row r="133" spans="1:43" x14ac:dyDescent="0.2">
      <c r="A133" s="334"/>
      <c r="B133" s="1406"/>
      <c r="C133" s="336" t="s">
        <v>350</v>
      </c>
      <c r="D133" s="351">
        <f>'SYNTHESE PREVISION BUDGET 2024'!K54</f>
        <v>0</v>
      </c>
      <c r="E133" s="337">
        <f>'SYNTHESE PREVISION BUDGET 2024'!K140</f>
        <v>0</v>
      </c>
      <c r="F133" s="334"/>
      <c r="G133" s="334"/>
      <c r="H133" s="334"/>
      <c r="I133" s="334"/>
      <c r="J133" s="334"/>
      <c r="K133" s="334"/>
      <c r="L133" s="334"/>
      <c r="M133" s="334"/>
      <c r="N133" s="1404"/>
      <c r="O133" s="336" t="s">
        <v>349</v>
      </c>
      <c r="P133" s="351">
        <f>'SYNTHESE PREVISION BUDGET 2024'!L45</f>
        <v>38500</v>
      </c>
      <c r="Q133" s="351">
        <f t="shared" ref="Q133:Q139" si="8">D132</f>
        <v>0</v>
      </c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  <c r="AP133" s="334"/>
      <c r="AQ133" s="334"/>
    </row>
    <row r="134" spans="1:43" x14ac:dyDescent="0.2">
      <c r="A134" s="334"/>
      <c r="B134" s="1406"/>
      <c r="C134" s="336" t="s">
        <v>472</v>
      </c>
      <c r="D134" s="351">
        <f>'SYNTHESE PREVISION BUDGET 2024'!K63</f>
        <v>0</v>
      </c>
      <c r="E134" s="337">
        <f>'SYNTHESE PREVISION BUDGET 2024'!K147</f>
        <v>0</v>
      </c>
      <c r="F134" s="334"/>
      <c r="G134" s="334"/>
      <c r="H134" s="334"/>
      <c r="I134" s="334"/>
      <c r="J134" s="334"/>
      <c r="K134" s="334"/>
      <c r="L134" s="334"/>
      <c r="M134" s="334"/>
      <c r="N134" s="1404"/>
      <c r="O134" s="336" t="s">
        <v>350</v>
      </c>
      <c r="P134" s="351">
        <f>'SYNTHESE PREVISION BUDGET 2024'!L54</f>
        <v>0</v>
      </c>
      <c r="Q134" s="351">
        <f t="shared" si="8"/>
        <v>0</v>
      </c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334"/>
      <c r="AN134" s="334"/>
      <c r="AO134" s="334"/>
      <c r="AP134" s="334"/>
      <c r="AQ134" s="334"/>
    </row>
    <row r="135" spans="1:43" x14ac:dyDescent="0.2">
      <c r="A135" s="334"/>
      <c r="B135" s="1406"/>
      <c r="C135" s="336" t="s">
        <v>352</v>
      </c>
      <c r="D135" s="351">
        <f>'SYNTHESE PREVISION BUDGET 2024'!K74</f>
        <v>0</v>
      </c>
      <c r="E135" s="337">
        <f>'SYNTHESE PREVISION BUDGET 2024'!K160</f>
        <v>0</v>
      </c>
      <c r="F135" s="334"/>
      <c r="G135" s="334"/>
      <c r="H135" s="334"/>
      <c r="I135" s="334"/>
      <c r="J135" s="334"/>
      <c r="K135" s="334"/>
      <c r="L135" s="334"/>
      <c r="M135" s="334"/>
      <c r="N135" s="1404"/>
      <c r="O135" s="336" t="s">
        <v>473</v>
      </c>
      <c r="P135" s="351">
        <f>'SYNTHESE PREVISION BUDGET 2024'!L63</f>
        <v>4500</v>
      </c>
      <c r="Q135" s="351">
        <f t="shared" si="8"/>
        <v>0</v>
      </c>
      <c r="R135" s="334"/>
      <c r="S135" s="334"/>
      <c r="T135" s="334"/>
      <c r="U135" s="334"/>
      <c r="V135" s="334"/>
      <c r="W135" s="334"/>
      <c r="X135" s="335"/>
      <c r="Y135" s="335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334"/>
      <c r="AJ135" s="334"/>
      <c r="AK135" s="334"/>
      <c r="AL135" s="334"/>
      <c r="AM135" s="334"/>
      <c r="AN135" s="334"/>
      <c r="AO135" s="334"/>
      <c r="AP135" s="334"/>
      <c r="AQ135" s="334"/>
    </row>
    <row r="136" spans="1:43" x14ac:dyDescent="0.2">
      <c r="A136" s="334"/>
      <c r="B136" s="1406"/>
      <c r="C136" s="336" t="s">
        <v>353</v>
      </c>
      <c r="D136" s="351">
        <f>'SYNTHESE PREVISION BUDGET 2024'!K84</f>
        <v>0</v>
      </c>
      <c r="E136" s="337">
        <f>'SYNTHESE PREVISION BUDGET 2024'!K162</f>
        <v>0</v>
      </c>
      <c r="F136" s="334"/>
      <c r="G136" s="334"/>
      <c r="H136" s="334"/>
      <c r="I136" s="334"/>
      <c r="J136" s="334"/>
      <c r="K136" s="334"/>
      <c r="L136" s="334"/>
      <c r="M136" s="334"/>
      <c r="N136" s="1404"/>
      <c r="O136" s="336" t="s">
        <v>352</v>
      </c>
      <c r="P136" s="351">
        <f>'SYNTHESE PREVISION BUDGET 2024'!L74</f>
        <v>6500</v>
      </c>
      <c r="Q136" s="351">
        <f t="shared" si="8"/>
        <v>0</v>
      </c>
      <c r="R136" s="334"/>
      <c r="S136" s="334"/>
      <c r="T136" s="334"/>
      <c r="U136" s="334"/>
      <c r="V136" s="334"/>
      <c r="W136" s="334"/>
      <c r="X136" s="335"/>
      <c r="Y136" s="335"/>
      <c r="Z136" s="334"/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  <c r="AK136" s="334"/>
      <c r="AL136" s="334"/>
      <c r="AM136" s="334"/>
      <c r="AN136" s="334"/>
      <c r="AO136" s="334"/>
      <c r="AP136" s="334"/>
      <c r="AQ136" s="334"/>
    </row>
    <row r="137" spans="1:43" x14ac:dyDescent="0.2">
      <c r="A137" s="334"/>
      <c r="B137" s="1406"/>
      <c r="C137" s="336" t="s">
        <v>354</v>
      </c>
      <c r="D137" s="351">
        <f>'SYNTHESE PREVISION BUDGET 2024'!K90</f>
        <v>0</v>
      </c>
      <c r="E137" s="337">
        <f>'SYNTHESE PREVISION BUDGET 2024'!K169</f>
        <v>0</v>
      </c>
      <c r="F137" s="334"/>
      <c r="G137" s="334"/>
      <c r="H137" s="334"/>
      <c r="I137" s="334"/>
      <c r="J137" s="334"/>
      <c r="K137" s="334"/>
      <c r="L137" s="334"/>
      <c r="M137" s="334"/>
      <c r="N137" s="1404"/>
      <c r="O137" s="336" t="s">
        <v>353</v>
      </c>
      <c r="P137" s="351">
        <f>'SYNTHESE PREVISION BUDGET 2024'!L84</f>
        <v>2000</v>
      </c>
      <c r="Q137" s="351">
        <f t="shared" si="8"/>
        <v>0</v>
      </c>
      <c r="R137" s="334"/>
      <c r="S137" s="334"/>
      <c r="T137" s="334"/>
      <c r="U137" s="334"/>
      <c r="V137" s="334"/>
      <c r="W137" s="334"/>
      <c r="X137" s="335"/>
      <c r="Y137" s="335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</row>
    <row r="138" spans="1:43" x14ac:dyDescent="0.2">
      <c r="A138" s="334"/>
      <c r="B138" s="1406"/>
      <c r="C138" s="336" t="s">
        <v>355</v>
      </c>
      <c r="D138" s="351">
        <f>'SYNTHESE PREVISION BUDGET 2024'!K100</f>
        <v>0</v>
      </c>
      <c r="E138" s="337">
        <f>'SYNTHESE PREVISION BUDGET 2024'!K174</f>
        <v>0</v>
      </c>
      <c r="F138" s="334"/>
      <c r="G138" s="334"/>
      <c r="H138" s="334"/>
      <c r="I138" s="334"/>
      <c r="J138" s="334"/>
      <c r="K138" s="334"/>
      <c r="L138" s="334"/>
      <c r="M138" s="334"/>
      <c r="N138" s="1404"/>
      <c r="O138" s="336" t="s">
        <v>354</v>
      </c>
      <c r="P138" s="351">
        <f>'SYNTHESE PREVISION BUDGET 2024'!L90</f>
        <v>1500</v>
      </c>
      <c r="Q138" s="351">
        <f t="shared" si="8"/>
        <v>0</v>
      </c>
      <c r="R138" s="334"/>
      <c r="S138" s="334"/>
      <c r="T138" s="334"/>
      <c r="U138" s="334"/>
      <c r="V138" s="334"/>
      <c r="W138" s="334"/>
      <c r="X138" s="335"/>
      <c r="Y138" s="335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4"/>
      <c r="AN138" s="334"/>
      <c r="AO138" s="334"/>
      <c r="AP138" s="334"/>
      <c r="AQ138" s="334"/>
    </row>
    <row r="139" spans="1:43" x14ac:dyDescent="0.2">
      <c r="A139" s="334"/>
      <c r="B139" s="1406"/>
      <c r="C139" s="336" t="s">
        <v>367</v>
      </c>
      <c r="D139" s="351">
        <f>'SYNTHESE PREVISION BUDGET 2024'!K107</f>
        <v>0</v>
      </c>
      <c r="E139" s="337">
        <f>'SYNTHESE PREVISION BUDGET 2024'!K180</f>
        <v>0</v>
      </c>
      <c r="F139" s="334"/>
      <c r="G139" s="334"/>
      <c r="H139" s="334"/>
      <c r="I139" s="334"/>
      <c r="J139" s="334"/>
      <c r="K139" s="334"/>
      <c r="L139" s="334"/>
      <c r="M139" s="334"/>
      <c r="N139" s="1404"/>
      <c r="O139" s="336" t="s">
        <v>355</v>
      </c>
      <c r="P139" s="351">
        <f>'SYNTHESE PREVISION BUDGET 2024'!L100</f>
        <v>1200</v>
      </c>
      <c r="Q139" s="351">
        <f t="shared" si="8"/>
        <v>0</v>
      </c>
      <c r="R139" s="334"/>
      <c r="S139" s="334"/>
      <c r="T139" s="334"/>
      <c r="U139" s="334"/>
      <c r="V139" s="334"/>
      <c r="W139" s="334"/>
      <c r="X139" s="335"/>
      <c r="Y139" s="335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</row>
    <row r="140" spans="1:43" x14ac:dyDescent="0.2">
      <c r="A140" s="334"/>
      <c r="B140" s="334"/>
      <c r="C140" s="334"/>
      <c r="D140" s="420">
        <f>SUM(D131:D139)</f>
        <v>0</v>
      </c>
      <c r="E140" s="420">
        <f>SUM(E131:E139)</f>
        <v>0</v>
      </c>
      <c r="F140" s="334"/>
      <c r="G140" s="334"/>
      <c r="H140" s="334"/>
      <c r="I140" s="334"/>
      <c r="J140" s="334"/>
      <c r="K140" s="334"/>
      <c r="L140" s="334"/>
      <c r="M140" s="334"/>
      <c r="N140" s="1404"/>
      <c r="O140" s="334" t="s">
        <v>463</v>
      </c>
      <c r="P140" s="825"/>
      <c r="Q140" s="825"/>
      <c r="R140" s="334"/>
      <c r="S140" s="334"/>
      <c r="T140" s="335"/>
      <c r="U140" s="335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</row>
    <row r="141" spans="1:43" ht="15.75" customHeight="1" x14ac:dyDescent="0.2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1405"/>
      <c r="O141" s="336" t="s">
        <v>367</v>
      </c>
      <c r="P141" s="351">
        <f>'SYNTHESE PREVISION BUDGET 2024'!L107</f>
        <v>2000</v>
      </c>
      <c r="Q141" s="351">
        <f>D139</f>
        <v>0</v>
      </c>
      <c r="R141" s="334"/>
      <c r="S141" s="334"/>
      <c r="T141" s="335"/>
      <c r="U141" s="335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</row>
    <row r="142" spans="1:43" x14ac:dyDescent="0.2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52" t="s">
        <v>475</v>
      </c>
      <c r="Q142" s="359" t="s">
        <v>364</v>
      </c>
      <c r="R142" s="334"/>
      <c r="S142" s="334"/>
      <c r="T142" s="335"/>
      <c r="U142" s="335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</row>
    <row r="143" spans="1:43" x14ac:dyDescent="0.2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1403" t="s">
        <v>328</v>
      </c>
      <c r="O143" s="336" t="s">
        <v>348</v>
      </c>
      <c r="P143" s="351">
        <f>'SYNTHESE PREVISION BUDGET 2024'!L122</f>
        <v>0</v>
      </c>
      <c r="Q143" s="351">
        <f>E131</f>
        <v>0</v>
      </c>
      <c r="R143" s="334"/>
      <c r="S143" s="334"/>
      <c r="T143" s="335"/>
      <c r="U143" s="335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</row>
    <row r="144" spans="1:43" x14ac:dyDescent="0.2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1404"/>
      <c r="O144" s="336" t="s">
        <v>461</v>
      </c>
      <c r="P144" s="351">
        <f>'SYNTHESE PREVISION BUDGET 2024'!L127</f>
        <v>0</v>
      </c>
      <c r="Q144" s="351"/>
      <c r="R144" s="334"/>
      <c r="S144" s="334"/>
      <c r="T144" s="335"/>
      <c r="U144" s="335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</row>
    <row r="145" spans="1:43" x14ac:dyDescent="0.2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1404"/>
      <c r="O145" s="336" t="s">
        <v>349</v>
      </c>
      <c r="P145" s="351">
        <f>'SYNTHESE PREVISION BUDGET 2024'!L137</f>
        <v>17900</v>
      </c>
      <c r="Q145" s="351">
        <f t="shared" ref="Q145:Q151" si="9">E132</f>
        <v>0</v>
      </c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</row>
    <row r="146" spans="1:43" x14ac:dyDescent="0.2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1404"/>
      <c r="O146" s="336" t="s">
        <v>350</v>
      </c>
      <c r="P146" s="351">
        <f>'SYNTHESE PREVISION BUDGET 2024'!L140</f>
        <v>0</v>
      </c>
      <c r="Q146" s="351">
        <f t="shared" si="9"/>
        <v>0</v>
      </c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  <c r="AK146" s="334"/>
      <c r="AL146" s="334"/>
      <c r="AM146" s="334"/>
    </row>
    <row r="147" spans="1:43" x14ac:dyDescent="0.2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1404"/>
      <c r="O147" s="336" t="s">
        <v>473</v>
      </c>
      <c r="P147" s="351">
        <f>'SYNTHESE PREVISION BUDGET 2024'!L147</f>
        <v>0</v>
      </c>
      <c r="Q147" s="351">
        <f t="shared" si="9"/>
        <v>0</v>
      </c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</row>
    <row r="148" spans="1:43" x14ac:dyDescent="0.2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1404"/>
      <c r="O148" s="336" t="s">
        <v>352</v>
      </c>
      <c r="P148" s="351">
        <f>'SYNTHESE PREVISION BUDGET 2024'!L160</f>
        <v>10000</v>
      </c>
      <c r="Q148" s="351">
        <f t="shared" si="9"/>
        <v>0</v>
      </c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34"/>
      <c r="AM148" s="334"/>
    </row>
    <row r="149" spans="1:43" x14ac:dyDescent="0.2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1404"/>
      <c r="O149" s="336" t="s">
        <v>353</v>
      </c>
      <c r="P149" s="351">
        <f>'SYNTHESE PREVISION BUDGET 2024'!L162</f>
        <v>0</v>
      </c>
      <c r="Q149" s="351">
        <f t="shared" si="9"/>
        <v>0</v>
      </c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  <c r="AK149" s="334"/>
      <c r="AL149" s="334"/>
      <c r="AM149" s="334"/>
    </row>
    <row r="150" spans="1:43" x14ac:dyDescent="0.2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1404"/>
      <c r="O150" s="336" t="s">
        <v>354</v>
      </c>
      <c r="P150" s="351">
        <f>'SYNTHESE PREVISION BUDGET 2024'!L169</f>
        <v>800</v>
      </c>
      <c r="Q150" s="351">
        <f t="shared" si="9"/>
        <v>0</v>
      </c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34"/>
      <c r="AM150" s="334"/>
    </row>
    <row r="151" spans="1:43" x14ac:dyDescent="0.2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1404"/>
      <c r="O151" s="336" t="s">
        <v>355</v>
      </c>
      <c r="P151" s="351">
        <f>'SYNTHESE PREVISION BUDGET 2024'!L174</f>
        <v>0</v>
      </c>
      <c r="Q151" s="351">
        <f t="shared" si="9"/>
        <v>0</v>
      </c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</row>
    <row r="152" spans="1:43" x14ac:dyDescent="0.2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1404"/>
      <c r="O152" s="334" t="s">
        <v>463</v>
      </c>
      <c r="P152" s="825"/>
      <c r="Q152" s="825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</row>
    <row r="153" spans="1:43" x14ac:dyDescent="0.2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1405"/>
      <c r="O153" s="336" t="s">
        <v>367</v>
      </c>
      <c r="P153" s="351">
        <f>'SYNTHESE PREVISION BUDGET 2024'!L180</f>
        <v>0</v>
      </c>
      <c r="Q153" s="351">
        <f>E139</f>
        <v>0</v>
      </c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  <c r="AK153" s="334"/>
      <c r="AL153" s="334"/>
      <c r="AM153" s="334"/>
    </row>
    <row r="154" spans="1:43" x14ac:dyDescent="0.2">
      <c r="A154" s="334"/>
      <c r="B154" s="334"/>
      <c r="C154" s="334"/>
      <c r="D154" s="335"/>
      <c r="E154" s="335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</row>
    <row r="155" spans="1:43" ht="21" x14ac:dyDescent="0.25">
      <c r="A155" s="334"/>
      <c r="B155" s="340"/>
      <c r="C155" s="341" t="s">
        <v>365</v>
      </c>
      <c r="D155" s="341">
        <v>2021</v>
      </c>
      <c r="E155" s="342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  <c r="AQ155" s="344"/>
    </row>
    <row r="156" spans="1:43" x14ac:dyDescent="0.2">
      <c r="A156" s="334"/>
      <c r="B156" s="334"/>
      <c r="C156" s="334"/>
      <c r="D156" s="335"/>
      <c r="E156" s="335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  <c r="AA156" s="334"/>
      <c r="AB156" s="334"/>
      <c r="AC156" s="334"/>
      <c r="AD156" s="334"/>
      <c r="AE156" s="334"/>
      <c r="AF156" s="334"/>
      <c r="AG156" s="334"/>
      <c r="AH156" s="334"/>
      <c r="AI156" s="334"/>
      <c r="AJ156" s="334"/>
      <c r="AK156" s="334"/>
      <c r="AL156" s="334"/>
      <c r="AM156" s="334"/>
      <c r="AN156" s="334"/>
      <c r="AO156" s="334"/>
      <c r="AP156" s="334"/>
      <c r="AQ156" s="334"/>
    </row>
    <row r="157" spans="1:43" x14ac:dyDescent="0.2">
      <c r="A157" s="334"/>
      <c r="B157" s="334"/>
      <c r="C157" s="334"/>
      <c r="D157" s="352" t="s">
        <v>363</v>
      </c>
      <c r="E157" s="359" t="s">
        <v>364</v>
      </c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52" t="s">
        <v>474</v>
      </c>
      <c r="Q157" s="352" t="s">
        <v>363</v>
      </c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4"/>
      <c r="AG157" s="334"/>
      <c r="AH157" s="334"/>
      <c r="AI157" s="334"/>
      <c r="AJ157" s="334"/>
      <c r="AK157" s="334"/>
      <c r="AL157" s="334"/>
      <c r="AM157" s="334"/>
      <c r="AN157" s="334"/>
      <c r="AO157" s="334"/>
      <c r="AP157" s="334"/>
      <c r="AQ157" s="334"/>
    </row>
    <row r="158" spans="1:43" x14ac:dyDescent="0.2">
      <c r="A158" s="334"/>
      <c r="B158" s="1406" t="s">
        <v>365</v>
      </c>
      <c r="C158" s="336" t="s">
        <v>348</v>
      </c>
      <c r="D158" s="351">
        <f>'SYNTHESE PREVISION BUDGET 2024'!M30</f>
        <v>0</v>
      </c>
      <c r="E158" s="351">
        <f>'SYNTHESE PREVISION BUDGET 2024'!M122</f>
        <v>0</v>
      </c>
      <c r="F158" s="334"/>
      <c r="G158" s="334"/>
      <c r="H158" s="334"/>
      <c r="I158" s="334"/>
      <c r="J158" s="334"/>
      <c r="K158" s="334"/>
      <c r="L158" s="334"/>
      <c r="M158" s="334"/>
      <c r="N158" s="1403" t="s">
        <v>365</v>
      </c>
      <c r="O158" s="336" t="s">
        <v>348</v>
      </c>
      <c r="P158" s="351">
        <f>'SYNTHESE PREVISION BUDGET 2024'!N30</f>
        <v>3750</v>
      </c>
      <c r="Q158" s="351">
        <f t="shared" ref="Q158:Q166" si="10">D158</f>
        <v>0</v>
      </c>
      <c r="R158" s="334"/>
      <c r="S158" s="334"/>
      <c r="T158" s="334"/>
      <c r="U158" s="334"/>
      <c r="V158" s="334"/>
      <c r="W158" s="334"/>
      <c r="X158" s="334"/>
      <c r="Y158" s="334"/>
      <c r="Z158" s="334"/>
      <c r="AA158" s="334"/>
      <c r="AB158" s="334"/>
      <c r="AC158" s="334"/>
      <c r="AD158" s="334"/>
      <c r="AE158" s="334"/>
      <c r="AF158" s="334"/>
      <c r="AG158" s="334"/>
      <c r="AH158" s="334"/>
      <c r="AI158" s="334"/>
      <c r="AJ158" s="334"/>
      <c r="AK158" s="334"/>
      <c r="AL158" s="334"/>
      <c r="AM158" s="334"/>
      <c r="AN158" s="334"/>
      <c r="AO158" s="334"/>
      <c r="AP158" s="334"/>
      <c r="AQ158" s="334"/>
    </row>
    <row r="159" spans="1:43" x14ac:dyDescent="0.2">
      <c r="A159" s="334"/>
      <c r="B159" s="1406"/>
      <c r="C159" s="336" t="s">
        <v>461</v>
      </c>
      <c r="D159" s="351">
        <f>'SYNTHESE PREVISION BUDGET 2024'!M35</f>
        <v>0</v>
      </c>
      <c r="E159" s="351">
        <f>'SYNTHESE PREVISION BUDGET 2024'!M127</f>
        <v>0</v>
      </c>
      <c r="F159" s="334"/>
      <c r="G159" s="334"/>
      <c r="H159" s="334"/>
      <c r="I159" s="334"/>
      <c r="J159" s="334"/>
      <c r="K159" s="334"/>
      <c r="L159" s="334"/>
      <c r="M159" s="334"/>
      <c r="N159" s="1404"/>
      <c r="O159" s="336" t="s">
        <v>461</v>
      </c>
      <c r="P159" s="351">
        <f>'SYNTHESE PREVISION BUDGET 2024'!N35</f>
        <v>55000</v>
      </c>
      <c r="Q159" s="351">
        <f t="shared" si="10"/>
        <v>0</v>
      </c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4"/>
      <c r="AN159" s="334"/>
      <c r="AO159" s="334"/>
      <c r="AP159" s="334"/>
      <c r="AQ159" s="334"/>
    </row>
    <row r="160" spans="1:43" x14ac:dyDescent="0.2">
      <c r="A160" s="334"/>
      <c r="B160" s="1406"/>
      <c r="C160" s="336" t="s">
        <v>349</v>
      </c>
      <c r="D160" s="351">
        <f>'SYNTHESE PREVISION BUDGET 2024'!M45</f>
        <v>0</v>
      </c>
      <c r="E160" s="351">
        <f>'SYNTHESE PREVISION BUDGET 2024'!M137</f>
        <v>0</v>
      </c>
      <c r="F160" s="334"/>
      <c r="G160" s="334"/>
      <c r="H160" s="334"/>
      <c r="I160" s="334"/>
      <c r="J160" s="334"/>
      <c r="K160" s="334"/>
      <c r="L160" s="334"/>
      <c r="M160" s="334"/>
      <c r="N160" s="1404"/>
      <c r="O160" s="336" t="s">
        <v>349</v>
      </c>
      <c r="P160" s="351">
        <f>'SYNTHESE PREVISION BUDGET 2024'!N45</f>
        <v>24000</v>
      </c>
      <c r="Q160" s="351">
        <f t="shared" si="10"/>
        <v>0</v>
      </c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334"/>
    </row>
    <row r="161" spans="1:43" x14ac:dyDescent="0.2">
      <c r="A161" s="334"/>
      <c r="B161" s="1406"/>
      <c r="C161" s="336" t="s">
        <v>350</v>
      </c>
      <c r="D161" s="351">
        <f>'SYNTHESE PREVISION BUDGET 2024'!M54</f>
        <v>0</v>
      </c>
      <c r="E161" s="351">
        <f>'SYNTHESE PREVISION BUDGET 2024'!M140</f>
        <v>0</v>
      </c>
      <c r="F161" s="334"/>
      <c r="G161" s="334"/>
      <c r="H161" s="334"/>
      <c r="I161" s="334"/>
      <c r="J161" s="334"/>
      <c r="K161" s="334"/>
      <c r="L161" s="334"/>
      <c r="M161" s="334"/>
      <c r="N161" s="1404"/>
      <c r="O161" s="336" t="s">
        <v>350</v>
      </c>
      <c r="P161" s="351">
        <f>'SYNTHESE PREVISION BUDGET 2024'!N54</f>
        <v>0</v>
      </c>
      <c r="Q161" s="351">
        <f t="shared" si="10"/>
        <v>0</v>
      </c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334"/>
    </row>
    <row r="162" spans="1:43" x14ac:dyDescent="0.2">
      <c r="A162" s="334"/>
      <c r="B162" s="1406"/>
      <c r="C162" s="336" t="s">
        <v>472</v>
      </c>
      <c r="D162" s="351">
        <f>'SYNTHESE PREVISION BUDGET 2024'!M63</f>
        <v>0</v>
      </c>
      <c r="E162" s="351">
        <f>'SYNTHESE PREVISION BUDGET 2024'!M147</f>
        <v>0</v>
      </c>
      <c r="F162" s="334"/>
      <c r="G162" s="334"/>
      <c r="H162" s="334"/>
      <c r="I162" s="334"/>
      <c r="J162" s="334"/>
      <c r="K162" s="334"/>
      <c r="L162" s="334"/>
      <c r="M162" s="334"/>
      <c r="N162" s="1404"/>
      <c r="O162" s="336" t="s">
        <v>473</v>
      </c>
      <c r="P162" s="351">
        <f>'SYNTHESE PREVISION BUDGET 2024'!N63</f>
        <v>20000</v>
      </c>
      <c r="Q162" s="351">
        <f t="shared" si="10"/>
        <v>0</v>
      </c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  <c r="AP162" s="334"/>
      <c r="AQ162" s="334"/>
    </row>
    <row r="163" spans="1:43" x14ac:dyDescent="0.2">
      <c r="A163" s="334"/>
      <c r="B163" s="1406"/>
      <c r="C163" s="336" t="s">
        <v>352</v>
      </c>
      <c r="D163" s="351">
        <f>'SYNTHESE PREVISION BUDGET 2024'!M74</f>
        <v>0</v>
      </c>
      <c r="E163" s="351">
        <f>'SYNTHESE PREVISION BUDGET 2024'!M160</f>
        <v>0</v>
      </c>
      <c r="F163" s="334"/>
      <c r="G163" s="334"/>
      <c r="H163" s="334"/>
      <c r="I163" s="334"/>
      <c r="J163" s="334"/>
      <c r="K163" s="334"/>
      <c r="L163" s="334"/>
      <c r="M163" s="334"/>
      <c r="N163" s="1404"/>
      <c r="O163" s="336" t="s">
        <v>352</v>
      </c>
      <c r="P163" s="351">
        <f>'SYNTHESE PREVISION BUDGET 2024'!N74</f>
        <v>40000</v>
      </c>
      <c r="Q163" s="351">
        <f t="shared" si="10"/>
        <v>0</v>
      </c>
      <c r="R163" s="334"/>
      <c r="S163" s="334"/>
      <c r="T163" s="334"/>
      <c r="U163" s="334"/>
      <c r="V163" s="334"/>
      <c r="W163" s="334"/>
      <c r="X163" s="335"/>
      <c r="Y163" s="335"/>
      <c r="Z163" s="334"/>
      <c r="AA163" s="334"/>
      <c r="AB163" s="334"/>
      <c r="AC163" s="334"/>
      <c r="AD163" s="334"/>
      <c r="AE163" s="334"/>
      <c r="AF163" s="334"/>
      <c r="AG163" s="334"/>
      <c r="AH163" s="334"/>
      <c r="AI163" s="334"/>
      <c r="AJ163" s="334"/>
      <c r="AK163" s="334"/>
      <c r="AL163" s="334"/>
      <c r="AM163" s="334"/>
      <c r="AN163" s="334"/>
      <c r="AO163" s="334"/>
      <c r="AP163" s="334"/>
      <c r="AQ163" s="334"/>
    </row>
    <row r="164" spans="1:43" x14ac:dyDescent="0.2">
      <c r="A164" s="334"/>
      <c r="B164" s="1406"/>
      <c r="C164" s="336" t="s">
        <v>353</v>
      </c>
      <c r="D164" s="351">
        <f>'SYNTHESE PREVISION BUDGET 2024'!M84</f>
        <v>0</v>
      </c>
      <c r="E164" s="351">
        <f>'SYNTHESE PREVISION BUDGET 2024'!M162</f>
        <v>0</v>
      </c>
      <c r="F164" s="334"/>
      <c r="G164" s="334"/>
      <c r="H164" s="334"/>
      <c r="I164" s="334"/>
      <c r="J164" s="334"/>
      <c r="K164" s="334"/>
      <c r="L164" s="334"/>
      <c r="M164" s="334"/>
      <c r="N164" s="1404"/>
      <c r="O164" s="336" t="s">
        <v>353</v>
      </c>
      <c r="P164" s="351">
        <f>'SYNTHESE PREVISION BUDGET 2024'!N84</f>
        <v>7000</v>
      </c>
      <c r="Q164" s="351">
        <f t="shared" si="10"/>
        <v>0</v>
      </c>
      <c r="R164" s="334"/>
      <c r="S164" s="334"/>
      <c r="T164" s="334"/>
      <c r="U164" s="334"/>
      <c r="V164" s="334"/>
      <c r="W164" s="334"/>
      <c r="X164" s="335"/>
      <c r="Y164" s="335"/>
      <c r="Z164" s="334"/>
      <c r="AA164" s="334"/>
      <c r="AB164" s="334"/>
      <c r="AC164" s="334"/>
      <c r="AD164" s="334"/>
      <c r="AE164" s="334"/>
      <c r="AF164" s="334"/>
      <c r="AG164" s="334"/>
      <c r="AH164" s="334"/>
      <c r="AI164" s="334"/>
      <c r="AJ164" s="334"/>
      <c r="AK164" s="334"/>
      <c r="AL164" s="334"/>
      <c r="AM164" s="334"/>
      <c r="AN164" s="334"/>
      <c r="AO164" s="334"/>
      <c r="AP164" s="334"/>
      <c r="AQ164" s="334"/>
    </row>
    <row r="165" spans="1:43" x14ac:dyDescent="0.2">
      <c r="A165" s="334"/>
      <c r="B165" s="1406"/>
      <c r="C165" s="336" t="s">
        <v>354</v>
      </c>
      <c r="D165" s="351">
        <f>'SYNTHESE PREVISION BUDGET 2024'!M90</f>
        <v>0</v>
      </c>
      <c r="E165" s="351">
        <f>'SYNTHESE PREVISION BUDGET 2024'!M169</f>
        <v>0</v>
      </c>
      <c r="F165" s="334"/>
      <c r="G165" s="334"/>
      <c r="H165" s="334"/>
      <c r="I165" s="334"/>
      <c r="J165" s="334"/>
      <c r="K165" s="334"/>
      <c r="L165" s="334"/>
      <c r="M165" s="334"/>
      <c r="N165" s="1404"/>
      <c r="O165" s="336" t="s">
        <v>354</v>
      </c>
      <c r="P165" s="351">
        <f>'SYNTHESE PREVISION BUDGET 2024'!N90</f>
        <v>15500</v>
      </c>
      <c r="Q165" s="351">
        <f t="shared" si="10"/>
        <v>0</v>
      </c>
      <c r="R165" s="334"/>
      <c r="S165" s="334"/>
      <c r="T165" s="334"/>
      <c r="U165" s="334"/>
      <c r="V165" s="334"/>
      <c r="W165" s="334"/>
      <c r="X165" s="335"/>
      <c r="Y165" s="335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</row>
    <row r="166" spans="1:43" x14ac:dyDescent="0.2">
      <c r="A166" s="334"/>
      <c r="B166" s="1406"/>
      <c r="C166" s="336" t="s">
        <v>355</v>
      </c>
      <c r="D166" s="351">
        <f>'SYNTHESE PREVISION BUDGET 2024'!M100</f>
        <v>0</v>
      </c>
      <c r="E166" s="351">
        <f>'SYNTHESE PREVISION BUDGET 2024'!M174</f>
        <v>0</v>
      </c>
      <c r="F166" s="334"/>
      <c r="G166" s="334"/>
      <c r="H166" s="334"/>
      <c r="I166" s="334"/>
      <c r="J166" s="334"/>
      <c r="K166" s="334"/>
      <c r="L166" s="334"/>
      <c r="M166" s="334"/>
      <c r="N166" s="1404"/>
      <c r="O166" s="336" t="s">
        <v>355</v>
      </c>
      <c r="P166" s="351">
        <f>'SYNTHESE PREVISION BUDGET 2024'!N100</f>
        <v>20000</v>
      </c>
      <c r="Q166" s="351">
        <f t="shared" si="10"/>
        <v>0</v>
      </c>
      <c r="R166" s="334"/>
      <c r="S166" s="334"/>
      <c r="T166" s="334"/>
      <c r="U166" s="334"/>
      <c r="V166" s="334"/>
      <c r="W166" s="334"/>
      <c r="X166" s="335"/>
      <c r="Y166" s="335"/>
      <c r="Z166" s="334"/>
      <c r="AA166" s="334"/>
      <c r="AB166" s="334"/>
      <c r="AC166" s="334"/>
      <c r="AD166" s="334"/>
      <c r="AE166" s="334"/>
      <c r="AF166" s="334"/>
      <c r="AG166" s="334"/>
      <c r="AH166" s="334"/>
      <c r="AI166" s="334"/>
      <c r="AJ166" s="334"/>
      <c r="AK166" s="334"/>
      <c r="AL166" s="334"/>
      <c r="AM166" s="334"/>
      <c r="AN166" s="334"/>
      <c r="AO166" s="334"/>
      <c r="AP166" s="334"/>
      <c r="AQ166" s="334"/>
    </row>
    <row r="167" spans="1:43" x14ac:dyDescent="0.2">
      <c r="A167" s="334"/>
      <c r="B167" s="1406"/>
      <c r="C167" s="336" t="s">
        <v>367</v>
      </c>
      <c r="D167" s="351">
        <f>'SYNTHESE PREVISION BUDGET 2024'!M107</f>
        <v>0</v>
      </c>
      <c r="E167" s="351">
        <f>'SYNTHESE PREVISION BUDGET 2024'!M180</f>
        <v>0</v>
      </c>
      <c r="F167" s="334"/>
      <c r="G167" s="334"/>
      <c r="H167" s="334"/>
      <c r="I167" s="334"/>
      <c r="J167" s="334"/>
      <c r="K167" s="334"/>
      <c r="L167" s="334"/>
      <c r="M167" s="334"/>
      <c r="N167" s="1404"/>
      <c r="O167" s="334" t="s">
        <v>463</v>
      </c>
      <c r="P167" s="825"/>
      <c r="Q167" s="825"/>
      <c r="R167" s="334"/>
      <c r="S167" s="334"/>
      <c r="T167" s="334"/>
      <c r="U167" s="334"/>
      <c r="V167" s="334"/>
      <c r="W167" s="334"/>
      <c r="X167" s="335"/>
      <c r="Y167" s="335"/>
      <c r="Z167" s="334"/>
      <c r="AA167" s="334"/>
      <c r="AB167" s="334"/>
      <c r="AC167" s="334"/>
      <c r="AD167" s="334"/>
      <c r="AE167" s="334"/>
      <c r="AF167" s="334"/>
      <c r="AG167" s="334"/>
      <c r="AH167" s="334"/>
      <c r="AI167" s="334"/>
      <c r="AJ167" s="334"/>
      <c r="AK167" s="334"/>
      <c r="AL167" s="334"/>
      <c r="AM167" s="334"/>
      <c r="AN167" s="334"/>
      <c r="AO167" s="334"/>
      <c r="AP167" s="334"/>
      <c r="AQ167" s="334"/>
    </row>
    <row r="168" spans="1:43" x14ac:dyDescent="0.2">
      <c r="A168" s="334"/>
      <c r="B168" s="334"/>
      <c r="C168" s="334"/>
      <c r="D168" s="420">
        <f>SUM(D158:D167)</f>
        <v>0</v>
      </c>
      <c r="E168" s="420">
        <f>SUM(E158:E167)</f>
        <v>0</v>
      </c>
      <c r="F168" s="334"/>
      <c r="G168" s="334"/>
      <c r="H168" s="334"/>
      <c r="I168" s="334"/>
      <c r="J168" s="334"/>
      <c r="K168" s="334"/>
      <c r="L168" s="334"/>
      <c r="M168" s="334"/>
      <c r="N168" s="1405"/>
      <c r="O168" s="336" t="s">
        <v>367</v>
      </c>
      <c r="P168" s="351">
        <f>'SYNTHESE PREVISION BUDGET 2024'!N107</f>
        <v>29000</v>
      </c>
      <c r="Q168" s="351">
        <f>D167</f>
        <v>0</v>
      </c>
      <c r="R168" s="334"/>
      <c r="S168" s="334"/>
      <c r="T168" s="335"/>
      <c r="U168" s="335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  <c r="AH168" s="334"/>
      <c r="AI168" s="334"/>
      <c r="AJ168" s="334"/>
      <c r="AK168" s="334"/>
      <c r="AL168" s="334"/>
      <c r="AM168" s="334"/>
    </row>
    <row r="169" spans="1:43" ht="15.75" customHeight="1" x14ac:dyDescent="0.2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52" t="s">
        <v>475</v>
      </c>
      <c r="Q169" s="359" t="s">
        <v>364</v>
      </c>
      <c r="R169" s="334"/>
      <c r="S169" s="334"/>
      <c r="T169" s="335"/>
      <c r="U169" s="335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  <c r="AH169" s="334"/>
      <c r="AI169" s="334"/>
      <c r="AJ169" s="334"/>
      <c r="AK169" s="334"/>
      <c r="AL169" s="334"/>
      <c r="AM169" s="334"/>
    </row>
    <row r="170" spans="1:43" x14ac:dyDescent="0.2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1403" t="s">
        <v>365</v>
      </c>
      <c r="O170" s="336" t="s">
        <v>348</v>
      </c>
      <c r="P170" s="351">
        <f>'SYNTHESE PREVISION BUDGET 2024'!N122</f>
        <v>0</v>
      </c>
      <c r="Q170" s="351">
        <f t="shared" ref="Q170:Q178" si="11">E158</f>
        <v>0</v>
      </c>
      <c r="R170" s="334"/>
      <c r="S170" s="334"/>
      <c r="T170" s="335"/>
      <c r="U170" s="335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4"/>
      <c r="AG170" s="334"/>
      <c r="AH170" s="334"/>
      <c r="AI170" s="334"/>
      <c r="AJ170" s="334"/>
      <c r="AK170" s="334"/>
      <c r="AL170" s="334"/>
      <c r="AM170" s="334"/>
    </row>
    <row r="171" spans="1:43" x14ac:dyDescent="0.2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1404"/>
      <c r="O171" s="336" t="s">
        <v>461</v>
      </c>
      <c r="P171" s="351">
        <f>'SYNTHESE PREVISION BUDGET 2024'!N127</f>
        <v>55000</v>
      </c>
      <c r="Q171" s="351">
        <f t="shared" si="11"/>
        <v>0</v>
      </c>
      <c r="R171" s="334"/>
      <c r="S171" s="334"/>
      <c r="T171" s="335"/>
      <c r="U171" s="335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</row>
    <row r="172" spans="1:43" x14ac:dyDescent="0.2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1404"/>
      <c r="O172" s="336" t="s">
        <v>349</v>
      </c>
      <c r="P172" s="351">
        <f>'SYNTHESE PREVISION BUDGET 2024'!N137</f>
        <v>10000</v>
      </c>
      <c r="Q172" s="351">
        <f t="shared" si="11"/>
        <v>0</v>
      </c>
      <c r="R172" s="334"/>
      <c r="S172" s="334"/>
      <c r="T172" s="335"/>
      <c r="U172" s="335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4"/>
      <c r="AG172" s="334"/>
      <c r="AH172" s="334"/>
      <c r="AI172" s="334"/>
      <c r="AJ172" s="334"/>
      <c r="AK172" s="334"/>
      <c r="AL172" s="334"/>
      <c r="AM172" s="334"/>
    </row>
    <row r="173" spans="1:43" x14ac:dyDescent="0.2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1404"/>
      <c r="O173" s="336" t="s">
        <v>350</v>
      </c>
      <c r="P173" s="351">
        <f>'SYNTHESE PREVISION BUDGET 2024'!N140</f>
        <v>0</v>
      </c>
      <c r="Q173" s="351">
        <f t="shared" si="11"/>
        <v>0</v>
      </c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  <c r="AH173" s="334"/>
      <c r="AI173" s="334"/>
      <c r="AJ173" s="334"/>
      <c r="AK173" s="334"/>
      <c r="AL173" s="334"/>
      <c r="AM173" s="334"/>
    </row>
    <row r="174" spans="1:43" x14ac:dyDescent="0.2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1404"/>
      <c r="O174" s="336" t="s">
        <v>473</v>
      </c>
      <c r="P174" s="351">
        <f>'SYNTHESE PREVISION BUDGET 2024'!N147</f>
        <v>0</v>
      </c>
      <c r="Q174" s="351">
        <f t="shared" si="11"/>
        <v>0</v>
      </c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4"/>
      <c r="AG174" s="334"/>
      <c r="AH174" s="334"/>
      <c r="AI174" s="334"/>
      <c r="AJ174" s="334"/>
      <c r="AK174" s="334"/>
      <c r="AL174" s="334"/>
      <c r="AM174" s="334"/>
    </row>
    <row r="175" spans="1:43" x14ac:dyDescent="0.2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1404"/>
      <c r="O175" s="336" t="s">
        <v>352</v>
      </c>
      <c r="P175" s="351">
        <f>'SYNTHESE PREVISION BUDGET 2024'!N160</f>
        <v>40000</v>
      </c>
      <c r="Q175" s="351">
        <f t="shared" si="11"/>
        <v>0</v>
      </c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  <c r="AH175" s="334"/>
      <c r="AI175" s="334"/>
      <c r="AJ175" s="334"/>
      <c r="AK175" s="334"/>
      <c r="AL175" s="334"/>
      <c r="AM175" s="334"/>
    </row>
    <row r="176" spans="1:43" x14ac:dyDescent="0.2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1404"/>
      <c r="O176" s="336" t="s">
        <v>353</v>
      </c>
      <c r="P176" s="351">
        <f>'SYNTHESE PREVISION BUDGET 2024'!N162</f>
        <v>0</v>
      </c>
      <c r="Q176" s="351">
        <f t="shared" si="11"/>
        <v>0</v>
      </c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</row>
    <row r="177" spans="1:43" x14ac:dyDescent="0.2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1404"/>
      <c r="O177" s="336" t="s">
        <v>354</v>
      </c>
      <c r="P177" s="351">
        <f>'SYNTHESE PREVISION BUDGET 2024'!N169</f>
        <v>2500</v>
      </c>
      <c r="Q177" s="351">
        <f t="shared" si="11"/>
        <v>0</v>
      </c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  <c r="AH177" s="334"/>
      <c r="AI177" s="334"/>
      <c r="AJ177" s="334"/>
      <c r="AK177" s="334"/>
      <c r="AL177" s="334"/>
      <c r="AM177" s="334"/>
    </row>
    <row r="178" spans="1:43" x14ac:dyDescent="0.2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1404"/>
      <c r="O178" s="336" t="s">
        <v>355</v>
      </c>
      <c r="P178" s="351">
        <f>'SYNTHESE PREVISION BUDGET 2024'!N174</f>
        <v>10000</v>
      </c>
      <c r="Q178" s="351">
        <f t="shared" si="11"/>
        <v>0</v>
      </c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  <c r="AH178" s="334"/>
      <c r="AI178" s="334"/>
      <c r="AJ178" s="334"/>
      <c r="AK178" s="334"/>
      <c r="AL178" s="334"/>
      <c r="AM178" s="334"/>
    </row>
    <row r="179" spans="1:43" x14ac:dyDescent="0.2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1404"/>
      <c r="O179" s="334" t="s">
        <v>463</v>
      </c>
      <c r="P179" s="825"/>
      <c r="Q179" s="825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</row>
    <row r="180" spans="1:43" x14ac:dyDescent="0.2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1405"/>
      <c r="O180" s="336" t="s">
        <v>367</v>
      </c>
      <c r="P180" s="351">
        <f>'SYNTHESE PREVISION BUDGET 2024'!N180</f>
        <v>0</v>
      </c>
      <c r="Q180" s="351">
        <f>E167</f>
        <v>0</v>
      </c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  <c r="AH180" s="334"/>
      <c r="AI180" s="334"/>
      <c r="AJ180" s="334"/>
      <c r="AK180" s="334"/>
      <c r="AL180" s="334"/>
      <c r="AM180" s="334"/>
    </row>
    <row r="181" spans="1:43" x14ac:dyDescent="0.2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  <c r="AH181" s="334"/>
      <c r="AI181" s="334"/>
      <c r="AJ181" s="334"/>
      <c r="AK181" s="334"/>
      <c r="AL181" s="334"/>
      <c r="AM181" s="334"/>
    </row>
    <row r="182" spans="1:43" ht="21" x14ac:dyDescent="0.25">
      <c r="A182" s="334"/>
      <c r="B182" s="340"/>
      <c r="C182" s="341" t="s">
        <v>258</v>
      </c>
      <c r="D182" s="341">
        <v>2021</v>
      </c>
      <c r="E182" s="342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343"/>
      <c r="AO182" s="343"/>
      <c r="AP182" s="343"/>
      <c r="AQ182" s="344"/>
    </row>
    <row r="183" spans="1:43" x14ac:dyDescent="0.2">
      <c r="A183" s="334"/>
      <c r="B183" s="334"/>
      <c r="C183" s="334"/>
      <c r="D183" s="335"/>
      <c r="E183" s="335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  <c r="AH183" s="334"/>
      <c r="AI183" s="334"/>
      <c r="AJ183" s="334"/>
      <c r="AK183" s="334"/>
      <c r="AL183" s="334"/>
      <c r="AM183" s="334"/>
      <c r="AN183" s="334"/>
      <c r="AO183" s="334"/>
      <c r="AP183" s="334"/>
      <c r="AQ183" s="334"/>
    </row>
    <row r="184" spans="1:43" x14ac:dyDescent="0.2">
      <c r="A184" s="334"/>
      <c r="B184" s="334"/>
      <c r="C184" s="334"/>
      <c r="D184" s="352" t="s">
        <v>363</v>
      </c>
      <c r="E184" s="359" t="s">
        <v>364</v>
      </c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52" t="s">
        <v>474</v>
      </c>
      <c r="Q184" s="352" t="s">
        <v>363</v>
      </c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  <c r="AH184" s="334"/>
      <c r="AI184" s="334"/>
      <c r="AJ184" s="334"/>
      <c r="AK184" s="334"/>
      <c r="AL184" s="334"/>
      <c r="AM184" s="334"/>
      <c r="AN184" s="334"/>
      <c r="AO184" s="334"/>
      <c r="AP184" s="334"/>
      <c r="AQ184" s="334"/>
    </row>
    <row r="185" spans="1:43" x14ac:dyDescent="0.2">
      <c r="A185" s="334"/>
      <c r="B185" s="1406" t="s">
        <v>258</v>
      </c>
      <c r="C185" s="336" t="s">
        <v>348</v>
      </c>
      <c r="D185" s="351">
        <f>'SYNTHESE PREVISION BUDGET 2024'!O30</f>
        <v>0</v>
      </c>
      <c r="E185" s="351">
        <f>'SYNTHESE PREVISION BUDGET 2024'!O122</f>
        <v>0</v>
      </c>
      <c r="F185" s="334"/>
      <c r="G185" s="334"/>
      <c r="H185" s="334"/>
      <c r="I185" s="334"/>
      <c r="J185" s="334"/>
      <c r="K185" s="334"/>
      <c r="L185" s="334"/>
      <c r="M185" s="334"/>
      <c r="N185" s="1403" t="s">
        <v>258</v>
      </c>
      <c r="O185" s="336" t="s">
        <v>348</v>
      </c>
      <c r="P185" s="351">
        <f>'SYNTHESE PREVISION BUDGET 2024'!P30</f>
        <v>1150</v>
      </c>
      <c r="Q185" s="351">
        <f t="shared" ref="Q185:Q193" si="12">D185</f>
        <v>0</v>
      </c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  <c r="AH185" s="334"/>
      <c r="AI185" s="334"/>
      <c r="AJ185" s="334"/>
      <c r="AK185" s="334"/>
      <c r="AL185" s="334"/>
      <c r="AM185" s="334"/>
      <c r="AN185" s="334"/>
      <c r="AO185" s="334"/>
      <c r="AP185" s="334"/>
      <c r="AQ185" s="334"/>
    </row>
    <row r="186" spans="1:43" x14ac:dyDescent="0.2">
      <c r="A186" s="334"/>
      <c r="B186" s="1406"/>
      <c r="C186" s="336" t="s">
        <v>461</v>
      </c>
      <c r="D186" s="351">
        <f>'SYNTHESE PREVISION BUDGET 2024'!O35</f>
        <v>0</v>
      </c>
      <c r="E186" s="351">
        <f>'SYNTHESE PREVISION BUDGET 2024'!O127</f>
        <v>0</v>
      </c>
      <c r="F186" s="334"/>
      <c r="G186" s="334"/>
      <c r="H186" s="334"/>
      <c r="I186" s="334"/>
      <c r="J186" s="334"/>
      <c r="K186" s="334"/>
      <c r="L186" s="334"/>
      <c r="M186" s="334"/>
      <c r="N186" s="1404"/>
      <c r="O186" s="336" t="s">
        <v>461</v>
      </c>
      <c r="P186" s="351">
        <f>'SYNTHESE PREVISION BUDGET 2024'!P35</f>
        <v>30500</v>
      </c>
      <c r="Q186" s="351">
        <f t="shared" si="12"/>
        <v>0</v>
      </c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  <c r="AB186" s="334"/>
      <c r="AC186" s="334"/>
      <c r="AD186" s="334"/>
      <c r="AE186" s="334"/>
      <c r="AF186" s="334"/>
      <c r="AG186" s="334"/>
      <c r="AH186" s="334"/>
      <c r="AI186" s="334"/>
      <c r="AJ186" s="334"/>
      <c r="AK186" s="334"/>
      <c r="AL186" s="334"/>
      <c r="AM186" s="334"/>
      <c r="AN186" s="334"/>
      <c r="AO186" s="334"/>
      <c r="AP186" s="334"/>
      <c r="AQ186" s="334"/>
    </row>
    <row r="187" spans="1:43" x14ac:dyDescent="0.2">
      <c r="A187" s="334"/>
      <c r="B187" s="1406"/>
      <c r="C187" s="336" t="s">
        <v>349</v>
      </c>
      <c r="D187" s="351">
        <f>'SYNTHESE PREVISION BUDGET 2024'!O45</f>
        <v>0</v>
      </c>
      <c r="E187" s="351">
        <f>'SYNTHESE PREVISION BUDGET 2024'!O137</f>
        <v>0</v>
      </c>
      <c r="F187" s="334"/>
      <c r="G187" s="334"/>
      <c r="H187" s="334"/>
      <c r="I187" s="334"/>
      <c r="J187" s="334"/>
      <c r="K187" s="334"/>
      <c r="L187" s="334"/>
      <c r="M187" s="334"/>
      <c r="N187" s="1404"/>
      <c r="O187" s="336" t="s">
        <v>349</v>
      </c>
      <c r="P187" s="351">
        <f>'SYNTHESE PREVISION BUDGET 2024'!P45</f>
        <v>12000</v>
      </c>
      <c r="Q187" s="351">
        <f t="shared" si="12"/>
        <v>0</v>
      </c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334"/>
      <c r="AO187" s="334"/>
      <c r="AP187" s="334"/>
      <c r="AQ187" s="334"/>
    </row>
    <row r="188" spans="1:43" x14ac:dyDescent="0.2">
      <c r="A188" s="334"/>
      <c r="B188" s="1406"/>
      <c r="C188" s="336" t="s">
        <v>350</v>
      </c>
      <c r="D188" s="351">
        <f>'SYNTHESE PREVISION BUDGET 2024'!O54</f>
        <v>0</v>
      </c>
      <c r="E188" s="351">
        <f>'SYNTHESE PREVISION BUDGET 2024'!O140</f>
        <v>0</v>
      </c>
      <c r="F188" s="334"/>
      <c r="G188" s="334"/>
      <c r="H188" s="334"/>
      <c r="I188" s="334"/>
      <c r="J188" s="334"/>
      <c r="K188" s="334"/>
      <c r="L188" s="334"/>
      <c r="M188" s="334"/>
      <c r="N188" s="1404"/>
      <c r="O188" s="336" t="s">
        <v>350</v>
      </c>
      <c r="P188" s="351">
        <f>'SYNTHESE PREVISION BUDGET 2024'!P54</f>
        <v>1000</v>
      </c>
      <c r="Q188" s="351">
        <f t="shared" si="12"/>
        <v>0</v>
      </c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</row>
    <row r="189" spans="1:43" x14ac:dyDescent="0.2">
      <c r="A189" s="334"/>
      <c r="B189" s="1406"/>
      <c r="C189" s="336" t="s">
        <v>472</v>
      </c>
      <c r="D189" s="351">
        <f>'SYNTHESE PREVISION BUDGET 2024'!O63</f>
        <v>0</v>
      </c>
      <c r="E189" s="351">
        <f>'SYNTHESE PREVISION BUDGET 2024'!O147</f>
        <v>0</v>
      </c>
      <c r="F189" s="334"/>
      <c r="G189" s="334"/>
      <c r="H189" s="334"/>
      <c r="I189" s="334"/>
      <c r="J189" s="334"/>
      <c r="K189" s="334"/>
      <c r="L189" s="334"/>
      <c r="M189" s="334"/>
      <c r="N189" s="1404"/>
      <c r="O189" s="336" t="s">
        <v>473</v>
      </c>
      <c r="P189" s="351">
        <f>'SYNTHESE PREVISION BUDGET 2024'!P63</f>
        <v>10000</v>
      </c>
      <c r="Q189" s="351">
        <f t="shared" si="12"/>
        <v>0</v>
      </c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334"/>
      <c r="AM189" s="334"/>
      <c r="AN189" s="334"/>
      <c r="AO189" s="334"/>
      <c r="AP189" s="334"/>
      <c r="AQ189" s="334"/>
    </row>
    <row r="190" spans="1:43" x14ac:dyDescent="0.2">
      <c r="A190" s="334"/>
      <c r="B190" s="1406"/>
      <c r="C190" s="336" t="s">
        <v>352</v>
      </c>
      <c r="D190" s="351">
        <f>'SYNTHESE PREVISION BUDGET 2024'!O74</f>
        <v>0</v>
      </c>
      <c r="E190" s="351">
        <f>'SYNTHESE PREVISION BUDGET 2024'!O160</f>
        <v>0</v>
      </c>
      <c r="F190" s="334"/>
      <c r="G190" s="334"/>
      <c r="H190" s="334"/>
      <c r="I190" s="334"/>
      <c r="J190" s="334"/>
      <c r="K190" s="334"/>
      <c r="L190" s="334"/>
      <c r="M190" s="334"/>
      <c r="N190" s="1404"/>
      <c r="O190" s="336" t="s">
        <v>352</v>
      </c>
      <c r="P190" s="351">
        <f>'SYNTHESE PREVISION BUDGET 2024'!P74</f>
        <v>0</v>
      </c>
      <c r="Q190" s="351">
        <f t="shared" si="12"/>
        <v>0</v>
      </c>
      <c r="R190" s="334"/>
      <c r="S190" s="334"/>
      <c r="T190" s="334"/>
      <c r="U190" s="334"/>
      <c r="V190" s="334"/>
      <c r="W190" s="334"/>
      <c r="X190" s="335"/>
      <c r="Y190" s="335"/>
      <c r="Z190" s="334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</row>
    <row r="191" spans="1:43" x14ac:dyDescent="0.2">
      <c r="A191" s="334"/>
      <c r="B191" s="1406"/>
      <c r="C191" s="336" t="s">
        <v>353</v>
      </c>
      <c r="D191" s="351">
        <f>'SYNTHESE PREVISION BUDGET 2024'!O84</f>
        <v>0</v>
      </c>
      <c r="E191" s="351">
        <f>'SYNTHESE PREVISION BUDGET 2024'!O162</f>
        <v>0</v>
      </c>
      <c r="F191" s="334"/>
      <c r="G191" s="334"/>
      <c r="H191" s="334"/>
      <c r="I191" s="334"/>
      <c r="J191" s="334"/>
      <c r="K191" s="334"/>
      <c r="L191" s="334"/>
      <c r="M191" s="334"/>
      <c r="N191" s="1404"/>
      <c r="O191" s="336" t="s">
        <v>353</v>
      </c>
      <c r="P191" s="351">
        <f>'SYNTHESE PREVISION BUDGET 2024'!P84</f>
        <v>500</v>
      </c>
      <c r="Q191" s="351">
        <f t="shared" si="12"/>
        <v>0</v>
      </c>
      <c r="R191" s="334"/>
      <c r="S191" s="334"/>
      <c r="T191" s="334"/>
      <c r="U191" s="334"/>
      <c r="V191" s="334"/>
      <c r="W191" s="334"/>
      <c r="X191" s="335"/>
      <c r="Y191" s="335"/>
      <c r="Z191" s="334"/>
      <c r="AA191" s="334"/>
      <c r="AB191" s="334"/>
      <c r="AC191" s="334"/>
      <c r="AD191" s="334"/>
      <c r="AE191" s="334"/>
      <c r="AF191" s="334"/>
      <c r="AG191" s="334"/>
      <c r="AH191" s="334"/>
      <c r="AI191" s="334"/>
      <c r="AJ191" s="334"/>
      <c r="AK191" s="334"/>
      <c r="AL191" s="334"/>
      <c r="AM191" s="334"/>
      <c r="AN191" s="334"/>
      <c r="AO191" s="334"/>
      <c r="AP191" s="334"/>
      <c r="AQ191" s="334"/>
    </row>
    <row r="192" spans="1:43" x14ac:dyDescent="0.2">
      <c r="A192" s="334"/>
      <c r="B192" s="1406"/>
      <c r="C192" s="336" t="s">
        <v>354</v>
      </c>
      <c r="D192" s="351">
        <f>'SYNTHESE PREVISION BUDGET 2024'!O90</f>
        <v>0</v>
      </c>
      <c r="E192" s="351">
        <f>'SYNTHESE PREVISION BUDGET 2024'!O169</f>
        <v>0</v>
      </c>
      <c r="F192" s="334"/>
      <c r="G192" s="334"/>
      <c r="H192" s="334"/>
      <c r="I192" s="334"/>
      <c r="J192" s="334"/>
      <c r="K192" s="334"/>
      <c r="L192" s="334"/>
      <c r="M192" s="334"/>
      <c r="N192" s="1404"/>
      <c r="O192" s="336" t="s">
        <v>354</v>
      </c>
      <c r="P192" s="351">
        <f>'SYNTHESE PREVISION BUDGET 2024'!P90</f>
        <v>3000</v>
      </c>
      <c r="Q192" s="351">
        <f t="shared" si="12"/>
        <v>0</v>
      </c>
      <c r="R192" s="334"/>
      <c r="S192" s="334"/>
      <c r="T192" s="334"/>
      <c r="U192" s="334"/>
      <c r="V192" s="334"/>
      <c r="W192" s="334"/>
      <c r="X192" s="335"/>
      <c r="Y192" s="335"/>
      <c r="Z192" s="334"/>
      <c r="AA192" s="334"/>
      <c r="AB192" s="334"/>
      <c r="AC192" s="334"/>
      <c r="AD192" s="334"/>
      <c r="AE192" s="334"/>
      <c r="AF192" s="334"/>
      <c r="AG192" s="334"/>
      <c r="AH192" s="334"/>
      <c r="AI192" s="334"/>
      <c r="AJ192" s="334"/>
      <c r="AK192" s="334"/>
      <c r="AL192" s="334"/>
      <c r="AM192" s="334"/>
      <c r="AN192" s="334"/>
      <c r="AO192" s="334"/>
      <c r="AP192" s="334"/>
      <c r="AQ192" s="334"/>
    </row>
    <row r="193" spans="1:43" x14ac:dyDescent="0.2">
      <c r="A193" s="334"/>
      <c r="B193" s="1406"/>
      <c r="C193" s="336" t="s">
        <v>355</v>
      </c>
      <c r="D193" s="351">
        <f>'SYNTHESE PREVISION BUDGET 2024'!O100</f>
        <v>0</v>
      </c>
      <c r="E193" s="351">
        <f>'SYNTHESE PREVISION BUDGET 2024'!O174</f>
        <v>0</v>
      </c>
      <c r="F193" s="334"/>
      <c r="G193" s="334"/>
      <c r="H193" s="334"/>
      <c r="I193" s="334"/>
      <c r="J193" s="334"/>
      <c r="K193" s="334"/>
      <c r="L193" s="334"/>
      <c r="M193" s="334"/>
      <c r="N193" s="1404"/>
      <c r="O193" s="336" t="s">
        <v>355</v>
      </c>
      <c r="P193" s="351">
        <f>'SYNTHESE PREVISION BUDGET 2024'!P100</f>
        <v>10000</v>
      </c>
      <c r="Q193" s="351">
        <f t="shared" si="12"/>
        <v>0</v>
      </c>
      <c r="R193" s="334"/>
      <c r="S193" s="334"/>
      <c r="T193" s="334"/>
      <c r="U193" s="334"/>
      <c r="V193" s="334"/>
      <c r="W193" s="334"/>
      <c r="X193" s="335"/>
      <c r="Y193" s="335"/>
      <c r="Z193" s="334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</row>
    <row r="194" spans="1:43" x14ac:dyDescent="0.2">
      <c r="A194" s="334"/>
      <c r="B194" s="1406"/>
      <c r="C194" s="336" t="s">
        <v>367</v>
      </c>
      <c r="D194" s="351">
        <f>'SYNTHESE PREVISION BUDGET 2024'!O107</f>
        <v>0</v>
      </c>
      <c r="E194" s="351">
        <f>'SYNTHESE PREVISION BUDGET 2024'!O180</f>
        <v>0</v>
      </c>
      <c r="F194" s="334"/>
      <c r="G194" s="334"/>
      <c r="H194" s="334"/>
      <c r="I194" s="334"/>
      <c r="J194" s="334"/>
      <c r="K194" s="334"/>
      <c r="L194" s="334"/>
      <c r="M194" s="334"/>
      <c r="N194" s="1404"/>
      <c r="O194" s="334" t="s">
        <v>463</v>
      </c>
      <c r="P194" s="825"/>
      <c r="Q194" s="825"/>
      <c r="R194" s="334"/>
      <c r="S194" s="334"/>
      <c r="T194" s="334"/>
      <c r="U194" s="334"/>
      <c r="V194" s="334"/>
      <c r="W194" s="334"/>
      <c r="X194" s="335"/>
      <c r="Y194" s="335"/>
      <c r="Z194" s="334"/>
      <c r="AA194" s="334"/>
      <c r="AB194" s="334"/>
      <c r="AC194" s="334"/>
      <c r="AD194" s="334"/>
      <c r="AE194" s="334"/>
      <c r="AF194" s="334"/>
      <c r="AG194" s="334"/>
      <c r="AH194" s="334"/>
      <c r="AI194" s="334"/>
      <c r="AJ194" s="334"/>
      <c r="AK194" s="334"/>
      <c r="AL194" s="334"/>
      <c r="AM194" s="334"/>
      <c r="AN194" s="334"/>
      <c r="AO194" s="334"/>
      <c r="AP194" s="334"/>
      <c r="AQ194" s="334"/>
    </row>
    <row r="195" spans="1:43" x14ac:dyDescent="0.2">
      <c r="A195" s="334"/>
      <c r="B195" s="334"/>
      <c r="C195" s="334"/>
      <c r="D195" s="420">
        <f>SUM(D185:D194)</f>
        <v>0</v>
      </c>
      <c r="E195" s="420">
        <f>SUM(E185:E194)</f>
        <v>0</v>
      </c>
      <c r="F195" s="334"/>
      <c r="G195" s="334"/>
      <c r="H195" s="334"/>
      <c r="I195" s="334"/>
      <c r="J195" s="334"/>
      <c r="K195" s="334"/>
      <c r="L195" s="334"/>
      <c r="M195" s="334"/>
      <c r="N195" s="1405"/>
      <c r="O195" s="336" t="s">
        <v>367</v>
      </c>
      <c r="P195" s="351">
        <f>'SYNTHESE PREVISION BUDGET 2024'!P107</f>
        <v>2000</v>
      </c>
      <c r="Q195" s="351">
        <f>D194</f>
        <v>0</v>
      </c>
      <c r="R195" s="334"/>
      <c r="S195" s="334"/>
      <c r="T195" s="335"/>
      <c r="U195" s="335"/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334"/>
      <c r="AL195" s="334"/>
      <c r="AM195" s="334"/>
    </row>
    <row r="196" spans="1:43" ht="15.75" customHeight="1" x14ac:dyDescent="0.2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52" t="s">
        <v>475</v>
      </c>
      <c r="Q196" s="359" t="s">
        <v>364</v>
      </c>
      <c r="R196" s="334"/>
      <c r="S196" s="334"/>
      <c r="T196" s="335"/>
      <c r="U196" s="335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334"/>
      <c r="AL196" s="334"/>
      <c r="AM196" s="334"/>
    </row>
    <row r="197" spans="1:43" x14ac:dyDescent="0.2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1403" t="s">
        <v>258</v>
      </c>
      <c r="O197" s="336" t="s">
        <v>348</v>
      </c>
      <c r="P197" s="351">
        <f>'SYNTHESE PREVISION BUDGET 2024'!P122</f>
        <v>0</v>
      </c>
      <c r="Q197" s="351">
        <f t="shared" ref="Q197:Q205" si="13">E185</f>
        <v>0</v>
      </c>
      <c r="R197" s="334"/>
      <c r="S197" s="334"/>
      <c r="T197" s="335"/>
      <c r="U197" s="335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4"/>
      <c r="AG197" s="334"/>
      <c r="AH197" s="334"/>
      <c r="AI197" s="334"/>
      <c r="AJ197" s="334"/>
      <c r="AK197" s="334"/>
      <c r="AL197" s="334"/>
      <c r="AM197" s="334"/>
    </row>
    <row r="198" spans="1:43" x14ac:dyDescent="0.2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1404"/>
      <c r="O198" s="336" t="s">
        <v>461</v>
      </c>
      <c r="P198" s="351">
        <f>'SYNTHESE PREVISION BUDGET 2024'!P127</f>
        <v>30500</v>
      </c>
      <c r="Q198" s="351">
        <f t="shared" si="13"/>
        <v>0</v>
      </c>
      <c r="R198" s="334"/>
      <c r="S198" s="334"/>
      <c r="T198" s="335"/>
      <c r="U198" s="335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  <c r="AH198" s="334"/>
      <c r="AI198" s="334"/>
      <c r="AJ198" s="334"/>
      <c r="AK198" s="334"/>
      <c r="AL198" s="334"/>
      <c r="AM198" s="334"/>
    </row>
    <row r="199" spans="1:43" x14ac:dyDescent="0.2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1404"/>
      <c r="O199" s="336" t="s">
        <v>349</v>
      </c>
      <c r="P199" s="351">
        <f>'SYNTHESE PREVISION BUDGET 2024'!P137</f>
        <v>9000</v>
      </c>
      <c r="Q199" s="351">
        <f t="shared" si="13"/>
        <v>0</v>
      </c>
      <c r="R199" s="334"/>
      <c r="S199" s="334"/>
      <c r="T199" s="335"/>
      <c r="U199" s="335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4"/>
      <c r="AG199" s="334"/>
      <c r="AH199" s="334"/>
      <c r="AI199" s="334"/>
      <c r="AJ199" s="334"/>
      <c r="AK199" s="334"/>
      <c r="AL199" s="334"/>
      <c r="AM199" s="334"/>
    </row>
    <row r="200" spans="1:43" x14ac:dyDescent="0.2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1404"/>
      <c r="O200" s="336" t="s">
        <v>350</v>
      </c>
      <c r="P200" s="351">
        <f>'SYNTHESE PREVISION BUDGET 2024'!P140</f>
        <v>0</v>
      </c>
      <c r="Q200" s="351">
        <f t="shared" si="13"/>
        <v>0</v>
      </c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  <c r="AB200" s="334"/>
      <c r="AC200" s="334"/>
      <c r="AD200" s="334"/>
      <c r="AE200" s="334"/>
      <c r="AF200" s="334"/>
      <c r="AG200" s="334"/>
      <c r="AH200" s="334"/>
      <c r="AI200" s="334"/>
      <c r="AJ200" s="334"/>
      <c r="AK200" s="334"/>
      <c r="AL200" s="334"/>
      <c r="AM200" s="334"/>
    </row>
    <row r="201" spans="1:43" x14ac:dyDescent="0.2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1404"/>
      <c r="O201" s="336" t="s">
        <v>473</v>
      </c>
      <c r="P201" s="351">
        <f>'SYNTHESE PREVISION BUDGET 2024'!P147</f>
        <v>0</v>
      </c>
      <c r="Q201" s="351">
        <f t="shared" si="13"/>
        <v>0</v>
      </c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/>
      <c r="AG201" s="334"/>
      <c r="AH201" s="334"/>
      <c r="AI201" s="334"/>
      <c r="AJ201" s="334"/>
      <c r="AK201" s="334"/>
      <c r="AL201" s="334"/>
      <c r="AM201" s="334"/>
    </row>
    <row r="202" spans="1:43" x14ac:dyDescent="0.2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1404"/>
      <c r="O202" s="336" t="s">
        <v>352</v>
      </c>
      <c r="P202" s="351">
        <f>'SYNTHESE PREVISION BUDGET 2024'!P160</f>
        <v>0</v>
      </c>
      <c r="Q202" s="351">
        <f t="shared" si="13"/>
        <v>0</v>
      </c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4"/>
      <c r="AG202" s="334"/>
      <c r="AH202" s="334"/>
      <c r="AI202" s="334"/>
      <c r="AJ202" s="334"/>
      <c r="AK202" s="334"/>
      <c r="AL202" s="334"/>
      <c r="AM202" s="334"/>
    </row>
    <row r="203" spans="1:43" x14ac:dyDescent="0.2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1404"/>
      <c r="O203" s="336" t="s">
        <v>353</v>
      </c>
      <c r="P203" s="351">
        <f>'SYNTHESE PREVISION BUDGET 2024'!P162</f>
        <v>0</v>
      </c>
      <c r="Q203" s="351">
        <f t="shared" si="13"/>
        <v>0</v>
      </c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  <c r="AH203" s="334"/>
      <c r="AI203" s="334"/>
      <c r="AJ203" s="334"/>
      <c r="AK203" s="334"/>
      <c r="AL203" s="334"/>
      <c r="AM203" s="334"/>
    </row>
    <row r="204" spans="1:43" x14ac:dyDescent="0.2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1404"/>
      <c r="O204" s="336" t="s">
        <v>354</v>
      </c>
      <c r="P204" s="351">
        <f>'SYNTHESE PREVISION BUDGET 2024'!P169</f>
        <v>1000</v>
      </c>
      <c r="Q204" s="351">
        <f t="shared" si="13"/>
        <v>0</v>
      </c>
      <c r="R204" s="334"/>
      <c r="S204" s="334"/>
      <c r="T204" s="334"/>
      <c r="U204" s="334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4"/>
      <c r="AG204" s="334"/>
      <c r="AH204" s="334"/>
      <c r="AI204" s="334"/>
      <c r="AJ204" s="334"/>
      <c r="AK204" s="334"/>
      <c r="AL204" s="334"/>
      <c r="AM204" s="334"/>
    </row>
    <row r="205" spans="1:43" x14ac:dyDescent="0.2">
      <c r="A205" s="334"/>
      <c r="B205" s="334"/>
      <c r="C205" s="334"/>
      <c r="D205" s="335"/>
      <c r="E205" s="335"/>
      <c r="F205" s="334"/>
      <c r="G205" s="334"/>
      <c r="H205" s="334"/>
      <c r="I205" s="334"/>
      <c r="J205" s="334"/>
      <c r="K205" s="334"/>
      <c r="L205" s="334"/>
      <c r="M205" s="334"/>
      <c r="N205" s="1404"/>
      <c r="O205" s="336" t="s">
        <v>355</v>
      </c>
      <c r="P205" s="351">
        <f>'SYNTHESE PREVISION BUDGET 2024'!P174</f>
        <v>0</v>
      </c>
      <c r="Q205" s="351">
        <f t="shared" si="13"/>
        <v>0</v>
      </c>
      <c r="R205" s="334"/>
      <c r="S205" s="334"/>
      <c r="T205" s="334"/>
      <c r="U205" s="334"/>
      <c r="V205" s="334"/>
      <c r="W205" s="334"/>
      <c r="X205" s="334"/>
      <c r="Y205" s="334"/>
      <c r="Z205" s="334"/>
      <c r="AA205" s="334"/>
      <c r="AB205" s="334"/>
      <c r="AC205" s="334"/>
      <c r="AD205" s="334"/>
      <c r="AE205" s="334"/>
      <c r="AF205" s="334"/>
      <c r="AG205" s="334"/>
      <c r="AH205" s="334"/>
      <c r="AI205" s="334"/>
      <c r="AJ205" s="334"/>
      <c r="AK205" s="334"/>
      <c r="AL205" s="334"/>
      <c r="AM205" s="334"/>
      <c r="AN205" s="334"/>
      <c r="AO205" s="334"/>
      <c r="AP205" s="334"/>
      <c r="AQ205" s="334"/>
    </row>
    <row r="206" spans="1:43" x14ac:dyDescent="0.2">
      <c r="A206" s="334"/>
      <c r="B206" s="334"/>
      <c r="C206" s="334"/>
      <c r="D206" s="335"/>
      <c r="E206" s="335"/>
      <c r="F206" s="334"/>
      <c r="G206" s="334"/>
      <c r="H206" s="334"/>
      <c r="I206" s="334"/>
      <c r="J206" s="334"/>
      <c r="K206" s="334"/>
      <c r="L206" s="334"/>
      <c r="M206" s="334"/>
      <c r="N206" s="1404"/>
      <c r="O206" s="334" t="s">
        <v>463</v>
      </c>
      <c r="P206" s="825"/>
      <c r="Q206" s="825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/>
      <c r="AB206" s="334"/>
      <c r="AC206" s="334"/>
      <c r="AD206" s="334"/>
      <c r="AE206" s="334"/>
      <c r="AF206" s="334"/>
      <c r="AG206" s="334"/>
      <c r="AH206" s="334"/>
      <c r="AI206" s="334"/>
      <c r="AJ206" s="334"/>
      <c r="AK206" s="334"/>
      <c r="AL206" s="334"/>
      <c r="AM206" s="334"/>
      <c r="AN206" s="334"/>
      <c r="AO206" s="334"/>
      <c r="AP206" s="334"/>
      <c r="AQ206" s="334"/>
    </row>
    <row r="207" spans="1:43" x14ac:dyDescent="0.2">
      <c r="N207" s="1405"/>
      <c r="O207" s="336" t="s">
        <v>367</v>
      </c>
      <c r="P207" s="351">
        <f>'SYNTHESE PREVISION BUDGET 2024'!P180</f>
        <v>0</v>
      </c>
      <c r="Q207" s="351">
        <f>E194</f>
        <v>0</v>
      </c>
    </row>
  </sheetData>
  <mergeCells count="21">
    <mergeCell ref="B185:B194"/>
    <mergeCell ref="B104:B112"/>
    <mergeCell ref="B131:B139"/>
    <mergeCell ref="B158:B167"/>
    <mergeCell ref="B50:B60"/>
    <mergeCell ref="B77:B85"/>
    <mergeCell ref="N50:N60"/>
    <mergeCell ref="N62:N72"/>
    <mergeCell ref="N77:N87"/>
    <mergeCell ref="B6:B15"/>
    <mergeCell ref="B34:B38"/>
    <mergeCell ref="B17:B27"/>
    <mergeCell ref="N89:N99"/>
    <mergeCell ref="N104:N114"/>
    <mergeCell ref="N116:N126"/>
    <mergeCell ref="N185:N195"/>
    <mergeCell ref="N197:N207"/>
    <mergeCell ref="N131:N141"/>
    <mergeCell ref="N143:N153"/>
    <mergeCell ref="N158:N168"/>
    <mergeCell ref="N170:N180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0"/>
  <sheetViews>
    <sheetView zoomScale="99" workbookViewId="0">
      <selection activeCell="D43" sqref="D43"/>
    </sheetView>
  </sheetViews>
  <sheetFormatPr baseColWidth="10" defaultColWidth="10.83203125" defaultRowHeight="13" x14ac:dyDescent="0.15"/>
  <cols>
    <col min="1" max="1" width="2.33203125" style="192" customWidth="1"/>
    <col min="2" max="2" width="30" style="192" customWidth="1"/>
    <col min="3" max="3" width="39.5" style="192" customWidth="1"/>
    <col min="4" max="4" width="15.5" style="192" customWidth="1"/>
    <col min="5" max="5" width="1.83203125" style="192" customWidth="1"/>
    <col min="6" max="16384" width="10.83203125" style="192"/>
  </cols>
  <sheetData>
    <row r="1" spans="1:14" x14ac:dyDescent="0.1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15">
      <c r="A2" s="191"/>
      <c r="C2" s="191"/>
      <c r="D2" s="883">
        <v>43740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x14ac:dyDescent="0.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15">
      <c r="A4" s="191"/>
      <c r="B4" s="1407" t="s">
        <v>272</v>
      </c>
      <c r="C4" s="1407"/>
      <c r="D4" s="1407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16" x14ac:dyDescent="0.15">
      <c r="A5" s="191"/>
      <c r="B5" s="193" t="s">
        <v>273</v>
      </c>
      <c r="C5" s="194"/>
      <c r="D5" s="195">
        <f>SUM(D6:D9)</f>
        <v>31500.95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4" x14ac:dyDescent="0.15">
      <c r="A6" s="191"/>
      <c r="B6" s="196"/>
      <c r="C6" s="197" t="s">
        <v>274</v>
      </c>
      <c r="D6" s="198">
        <v>28759.25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4" x14ac:dyDescent="0.15">
      <c r="A7" s="191"/>
      <c r="B7" s="196"/>
      <c r="C7" s="878" t="s">
        <v>275</v>
      </c>
      <c r="D7" s="879">
        <v>2741.7</v>
      </c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8" spans="1:14" x14ac:dyDescent="0.15">
      <c r="A8" s="191"/>
      <c r="B8" s="196"/>
      <c r="C8" s="878" t="s">
        <v>276</v>
      </c>
      <c r="D8" s="879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4" x14ac:dyDescent="0.15">
      <c r="A9" s="191"/>
      <c r="B9" s="199"/>
      <c r="C9" s="880" t="s">
        <v>500</v>
      </c>
      <c r="D9" s="88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ht="6" customHeight="1" x14ac:dyDescent="0.15">
      <c r="A10" s="191"/>
      <c r="B10" s="199"/>
      <c r="C10" s="415"/>
      <c r="D10" s="416"/>
      <c r="E10" s="191"/>
      <c r="F10" s="191"/>
      <c r="G10" s="191"/>
      <c r="H10" s="191"/>
      <c r="I10" s="191"/>
      <c r="J10" s="191"/>
      <c r="K10" s="191"/>
      <c r="L10" s="191"/>
      <c r="M10" s="191"/>
      <c r="N10" s="191"/>
    </row>
    <row r="11" spans="1:14" x14ac:dyDescent="0.15">
      <c r="A11" s="191"/>
      <c r="B11" s="1407" t="s">
        <v>277</v>
      </c>
      <c r="C11" s="1407"/>
      <c r="D11" s="1407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ht="16" x14ac:dyDescent="0.15">
      <c r="A12" s="191"/>
      <c r="B12" s="193" t="s">
        <v>278</v>
      </c>
      <c r="C12" s="194"/>
      <c r="D12" s="200">
        <v>46299.76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</row>
    <row r="13" spans="1:14" x14ac:dyDescent="0.15">
      <c r="A13" s="191"/>
      <c r="B13" s="1408" t="s">
        <v>279</v>
      </c>
      <c r="C13" s="201" t="s">
        <v>425</v>
      </c>
      <c r="D13" s="202">
        <f>'Provisions Achats'!G37</f>
        <v>10000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</row>
    <row r="14" spans="1:14" x14ac:dyDescent="0.15">
      <c r="A14" s="191"/>
      <c r="B14" s="1409"/>
      <c r="C14" s="203" t="s">
        <v>48</v>
      </c>
      <c r="D14" s="204">
        <f>'Provisions Achats'!G38</f>
        <v>30000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</row>
    <row r="15" spans="1:14" x14ac:dyDescent="0.15">
      <c r="A15" s="191"/>
      <c r="B15" s="1409"/>
      <c r="C15" s="203" t="s">
        <v>50</v>
      </c>
      <c r="D15" s="204">
        <f>'Provisions Achats'!G39</f>
        <v>0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</row>
    <row r="16" spans="1:14" x14ac:dyDescent="0.15">
      <c r="A16" s="191"/>
      <c r="B16" s="1410"/>
      <c r="C16" s="205" t="s">
        <v>69</v>
      </c>
      <c r="D16" s="206">
        <f>'Provisions Achats'!G40</f>
        <v>5000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</row>
    <row r="17" spans="1:14" x14ac:dyDescent="0.15">
      <c r="A17" s="191"/>
      <c r="B17" s="208" t="s">
        <v>270</v>
      </c>
      <c r="C17" s="209"/>
      <c r="D17" s="210">
        <f>D12-(D13+D14+D15+D16)</f>
        <v>1299.760000000002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</row>
    <row r="18" spans="1:14" ht="6" customHeight="1" x14ac:dyDescent="0.15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4" x14ac:dyDescent="0.15">
      <c r="A19" s="191"/>
      <c r="B19" s="1407" t="s">
        <v>280</v>
      </c>
      <c r="C19" s="1407"/>
      <c r="D19" s="1407"/>
      <c r="E19" s="191"/>
      <c r="F19" s="191"/>
      <c r="G19" s="191"/>
      <c r="H19" s="191"/>
      <c r="I19" s="191"/>
      <c r="J19" s="191"/>
      <c r="K19" s="191"/>
      <c r="L19" s="191"/>
      <c r="M19" s="191"/>
      <c r="N19" s="191"/>
    </row>
    <row r="20" spans="1:14" ht="16" x14ac:dyDescent="0.15">
      <c r="A20" s="191"/>
      <c r="B20" s="193" t="s">
        <v>278</v>
      </c>
      <c r="C20" s="211"/>
      <c r="D20" s="212">
        <v>187582.73</v>
      </c>
      <c r="E20" s="191"/>
      <c r="F20" s="191"/>
      <c r="G20" s="191"/>
      <c r="H20" s="191"/>
      <c r="I20" s="191"/>
      <c r="J20" s="191"/>
      <c r="K20" s="191"/>
      <c r="L20" s="191"/>
      <c r="M20" s="191"/>
      <c r="N20" s="191"/>
    </row>
    <row r="21" spans="1:14" x14ac:dyDescent="0.15">
      <c r="A21" s="191"/>
      <c r="B21" s="1411" t="s">
        <v>279</v>
      </c>
      <c r="C21" s="213" t="s">
        <v>495</v>
      </c>
      <c r="D21" s="842">
        <f>'Provisions Achats'!G26</f>
        <v>149500</v>
      </c>
      <c r="E21" s="191"/>
      <c r="F21" s="191"/>
      <c r="G21" s="242"/>
      <c r="H21" s="191"/>
      <c r="I21" s="191"/>
      <c r="J21" s="191"/>
      <c r="K21" s="191"/>
      <c r="L21" s="191"/>
      <c r="M21" s="191"/>
      <c r="N21" s="191"/>
    </row>
    <row r="22" spans="1:14" x14ac:dyDescent="0.15">
      <c r="A22" s="191"/>
      <c r="B22" s="1412"/>
      <c r="C22" s="409" t="s">
        <v>4</v>
      </c>
      <c r="D22" s="843">
        <f>'Provisions Achats'!G35</f>
        <v>23900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4" x14ac:dyDescent="0.15">
      <c r="A23" s="191"/>
      <c r="B23" s="1412"/>
      <c r="C23" s="831" t="s">
        <v>3</v>
      </c>
      <c r="D23" s="844">
        <f>'Provisions Achats'!G15</f>
        <v>1800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</row>
    <row r="24" spans="1:14" x14ac:dyDescent="0.15">
      <c r="A24" s="191"/>
      <c r="B24" s="1412"/>
      <c r="C24" s="831" t="s">
        <v>496</v>
      </c>
      <c r="D24" s="844">
        <f>'Provisions Achats'!G9</f>
        <v>1200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</row>
    <row r="25" spans="1:14" x14ac:dyDescent="0.15">
      <c r="A25" s="191"/>
      <c r="B25" s="1413"/>
      <c r="C25" s="214" t="s">
        <v>497</v>
      </c>
      <c r="D25" s="845">
        <f>'Provisions Achats'!G20</f>
        <v>0</v>
      </c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x14ac:dyDescent="0.15">
      <c r="A26" s="191"/>
      <c r="B26" s="875" t="s">
        <v>336</v>
      </c>
      <c r="C26" s="841"/>
      <c r="D26" s="846"/>
      <c r="E26" s="191"/>
      <c r="F26" s="191"/>
      <c r="G26" s="191"/>
      <c r="H26" s="191"/>
      <c r="I26" s="191"/>
      <c r="J26" s="191"/>
      <c r="K26" s="191"/>
      <c r="L26" s="191"/>
      <c r="M26" s="191"/>
      <c r="N26" s="191"/>
    </row>
    <row r="27" spans="1:14" ht="13" customHeight="1" x14ac:dyDescent="0.15">
      <c r="A27" s="191"/>
      <c r="B27" s="1411" t="s">
        <v>279</v>
      </c>
      <c r="C27" s="213" t="s">
        <v>498</v>
      </c>
      <c r="D27" s="842">
        <f>'ANEPVV et Fond Commun'!L16</f>
        <v>355.78999999999996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</row>
    <row r="28" spans="1:14" ht="13" customHeight="1" x14ac:dyDescent="0.15">
      <c r="A28" s="191"/>
      <c r="B28" s="1413"/>
      <c r="C28" s="214" t="s">
        <v>499</v>
      </c>
      <c r="D28" s="876">
        <f>'ANEPVV et Fond Commun'!L27</f>
        <v>14482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</row>
    <row r="29" spans="1:14" x14ac:dyDescent="0.15">
      <c r="A29" s="191"/>
      <c r="B29" s="208" t="s">
        <v>270</v>
      </c>
      <c r="C29" s="209"/>
      <c r="D29" s="877">
        <f>D20-(D21+D22+D23+D24+D26+D27+D28)</f>
        <v>-3655.0599999999977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</row>
    <row r="30" spans="1:14" ht="6" customHeight="1" x14ac:dyDescent="0.15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</row>
    <row r="31" spans="1:14" x14ac:dyDescent="0.15">
      <c r="A31" s="191"/>
      <c r="B31" s="1407" t="s">
        <v>281</v>
      </c>
      <c r="C31" s="1407"/>
      <c r="D31" s="1407"/>
      <c r="E31" s="191"/>
      <c r="F31" s="191"/>
      <c r="G31" s="191"/>
      <c r="H31" s="191"/>
      <c r="I31" s="191"/>
      <c r="J31" s="191"/>
      <c r="K31" s="191"/>
      <c r="L31" s="191"/>
      <c r="M31" s="191"/>
      <c r="N31" s="191"/>
    </row>
    <row r="32" spans="1:14" ht="16" x14ac:dyDescent="0.15">
      <c r="A32" s="191"/>
      <c r="B32" s="215" t="s">
        <v>278</v>
      </c>
      <c r="C32" s="194"/>
      <c r="D32" s="216">
        <v>146392.51</v>
      </c>
      <c r="E32" s="191"/>
      <c r="F32" s="191"/>
      <c r="G32" s="191"/>
      <c r="H32" s="191"/>
      <c r="I32" s="191"/>
      <c r="J32" s="191"/>
      <c r="K32" s="191"/>
      <c r="L32" s="191"/>
      <c r="M32" s="191"/>
      <c r="N32" s="191"/>
    </row>
    <row r="33" spans="1:14" x14ac:dyDescent="0.15">
      <c r="A33" s="191"/>
      <c r="B33" s="417" t="s">
        <v>418</v>
      </c>
      <c r="C33" s="217" t="s">
        <v>282</v>
      </c>
      <c r="D33" s="218">
        <f>'Provisions Maintenances'!Q33</f>
        <v>159315.64000000001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</row>
    <row r="34" spans="1:14" x14ac:dyDescent="0.15">
      <c r="A34" s="191"/>
      <c r="B34" s="208" t="s">
        <v>270</v>
      </c>
      <c r="C34" s="219"/>
      <c r="D34" s="220">
        <f>D32-D33</f>
        <v>-12923.130000000005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</row>
    <row r="35" spans="1:14" x14ac:dyDescent="0.15">
      <c r="A35" s="191"/>
      <c r="B35" s="191"/>
      <c r="C35" s="191"/>
      <c r="D35" s="221"/>
      <c r="E35" s="221"/>
      <c r="F35" s="191"/>
      <c r="G35" s="191"/>
      <c r="H35" s="191"/>
      <c r="I35" s="191"/>
      <c r="J35" s="191"/>
      <c r="K35" s="191"/>
      <c r="L35" s="191"/>
      <c r="M35" s="191"/>
      <c r="N35" s="191"/>
    </row>
    <row r="36" spans="1:14" ht="16" x14ac:dyDescent="0.15">
      <c r="A36" s="191"/>
      <c r="B36" s="827" t="s">
        <v>273</v>
      </c>
      <c r="C36" s="828"/>
      <c r="D36" s="829">
        <f>SUM(D6:D9)</f>
        <v>31500.95</v>
      </c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1:14" ht="16" x14ac:dyDescent="0.15">
      <c r="A37" s="191"/>
      <c r="B37" s="827" t="s">
        <v>476</v>
      </c>
      <c r="C37" s="828"/>
      <c r="D37" s="830">
        <f>SUM(D12,D20,D32)</f>
        <v>380275</v>
      </c>
      <c r="E37" s="191"/>
      <c r="F37" s="191"/>
      <c r="G37" s="191"/>
      <c r="H37" s="191"/>
      <c r="I37" s="191"/>
      <c r="J37" s="191"/>
      <c r="K37" s="191"/>
      <c r="L37" s="191"/>
      <c r="M37" s="191"/>
      <c r="N37" s="191"/>
    </row>
    <row r="38" spans="1:14" x14ac:dyDescent="0.15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</row>
    <row r="39" spans="1:14" x14ac:dyDescent="0.15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</row>
    <row r="40" spans="1:14" x14ac:dyDescent="0.15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x14ac:dyDescent="0.1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2" spans="1:14" x14ac:dyDescent="0.15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  <row r="43" spans="1:14" x14ac:dyDescent="0.15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</row>
    <row r="44" spans="1:14" x14ac:dyDescent="0.15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</row>
    <row r="45" spans="1:14" x14ac:dyDescent="0.15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</row>
    <row r="46" spans="1:14" x14ac:dyDescent="0.15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</row>
    <row r="47" spans="1:14" x14ac:dyDescent="0.15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</row>
    <row r="48" spans="1:14" x14ac:dyDescent="0.1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</row>
    <row r="49" spans="1:14" x14ac:dyDescent="0.15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</row>
    <row r="50" spans="1:14" x14ac:dyDescent="0.1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</row>
  </sheetData>
  <mergeCells count="7">
    <mergeCell ref="B31:D31"/>
    <mergeCell ref="B4:D4"/>
    <mergeCell ref="B11:D11"/>
    <mergeCell ref="B13:B16"/>
    <mergeCell ref="B19:D19"/>
    <mergeCell ref="B21:B25"/>
    <mergeCell ref="B27:B28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31"/>
  <sheetViews>
    <sheetView zoomScaleNormal="100" zoomScalePageLayoutView="90" workbookViewId="0">
      <selection activeCell="B32" sqref="B32"/>
    </sheetView>
  </sheetViews>
  <sheetFormatPr baseColWidth="10" defaultColWidth="10.83203125" defaultRowHeight="13" x14ac:dyDescent="0.15"/>
  <cols>
    <col min="1" max="1" width="58" style="192" customWidth="1"/>
    <col min="2" max="2" width="13" style="192" customWidth="1"/>
    <col min="3" max="3" width="14.5" style="192" bestFit="1" customWidth="1"/>
    <col min="4" max="6" width="14.5" style="192" customWidth="1"/>
    <col min="7" max="7" width="16" style="192" bestFit="1" customWidth="1"/>
    <col min="8" max="8" width="2.5" style="192" customWidth="1"/>
    <col min="9" max="10" width="10.5" style="192" customWidth="1"/>
    <col min="11" max="11" width="10" style="192" customWidth="1"/>
    <col min="12" max="12" width="2.83203125" style="192" customWidth="1"/>
    <col min="13" max="13" width="13.5" style="192" bestFit="1" customWidth="1"/>
    <col min="14" max="16384" width="10.83203125" style="192"/>
  </cols>
  <sheetData>
    <row r="1" spans="1:13" s="281" customFormat="1" ht="10" customHeight="1" thickBot="1" x14ac:dyDescent="0.25">
      <c r="A1" s="283"/>
      <c r="B1" s="283"/>
      <c r="C1" s="283"/>
      <c r="D1" s="283"/>
      <c r="E1" s="283"/>
      <c r="F1" s="283"/>
      <c r="G1" s="283"/>
      <c r="H1" s="282"/>
      <c r="I1" s="286"/>
      <c r="J1" s="286"/>
      <c r="K1" s="292"/>
      <c r="L1" s="292"/>
      <c r="M1" s="292"/>
    </row>
    <row r="2" spans="1:13" s="281" customFormat="1" ht="27.75" customHeight="1" thickBot="1" x14ac:dyDescent="0.25">
      <c r="A2" s="293" t="s">
        <v>404</v>
      </c>
      <c r="B2" s="294"/>
      <c r="C2" s="294"/>
      <c r="D2" s="294"/>
      <c r="E2" s="294"/>
      <c r="F2" s="294"/>
      <c r="G2" s="294"/>
      <c r="H2" s="295"/>
      <c r="I2" s="296"/>
      <c r="J2" s="297"/>
      <c r="K2" s="297"/>
      <c r="L2" s="297"/>
      <c r="M2" s="292"/>
    </row>
    <row r="3" spans="1:13" s="281" customFormat="1" ht="10" customHeight="1" thickBot="1" x14ac:dyDescent="0.25">
      <c r="A3" s="298"/>
      <c r="B3" s="298"/>
      <c r="C3" s="298"/>
      <c r="D3" s="298"/>
      <c r="E3" s="298"/>
      <c r="F3" s="298"/>
      <c r="G3" s="298"/>
      <c r="H3" s="282"/>
      <c r="I3" s="286"/>
      <c r="J3" s="292"/>
      <c r="K3" s="292"/>
      <c r="L3" s="292"/>
      <c r="M3" s="292"/>
    </row>
    <row r="4" spans="1:13" s="273" customFormat="1" ht="30" customHeight="1" thickBot="1" x14ac:dyDescent="0.25">
      <c r="A4" s="293" t="s">
        <v>318</v>
      </c>
      <c r="B4" s="410">
        <v>2015</v>
      </c>
      <c r="C4" s="411">
        <v>2016</v>
      </c>
      <c r="D4" s="411">
        <v>2017</v>
      </c>
      <c r="E4" s="411">
        <v>2018</v>
      </c>
      <c r="F4" s="411">
        <v>2019</v>
      </c>
      <c r="G4" s="412" t="s">
        <v>307</v>
      </c>
      <c r="H4" s="207"/>
      <c r="I4" s="207"/>
    </row>
    <row r="5" spans="1:13" x14ac:dyDescent="0.15">
      <c r="A5" s="299" t="s">
        <v>256</v>
      </c>
      <c r="B5" s="300"/>
      <c r="C5" s="300"/>
      <c r="D5" s="300"/>
      <c r="E5" s="300"/>
      <c r="F5" s="300"/>
      <c r="G5" s="300"/>
      <c r="H5" s="236"/>
      <c r="I5" s="191"/>
    </row>
    <row r="6" spans="1:13" x14ac:dyDescent="0.15">
      <c r="A6" s="301" t="s">
        <v>319</v>
      </c>
      <c r="B6" s="802"/>
      <c r="C6" s="802"/>
      <c r="D6" s="802"/>
      <c r="E6" s="802"/>
      <c r="F6" s="802">
        <v>1200</v>
      </c>
      <c r="G6" s="802">
        <f>SUM(B6:F6)</f>
        <v>1200</v>
      </c>
      <c r="H6" s="233"/>
      <c r="I6" s="191"/>
    </row>
    <row r="7" spans="1:13" ht="14" x14ac:dyDescent="0.15">
      <c r="A7" s="874" t="s">
        <v>320</v>
      </c>
      <c r="B7" s="864"/>
      <c r="C7" s="864"/>
      <c r="D7" s="864"/>
      <c r="E7" s="864"/>
      <c r="F7" s="864"/>
      <c r="G7" s="864">
        <f t="shared" ref="G7:G8" si="0">SUM(B7:F7)</f>
        <v>0</v>
      </c>
      <c r="H7" s="233"/>
      <c r="I7" s="191"/>
    </row>
    <row r="8" spans="1:13" ht="14" x14ac:dyDescent="0.15">
      <c r="A8" s="302" t="s">
        <v>321</v>
      </c>
      <c r="B8" s="802"/>
      <c r="C8" s="802"/>
      <c r="D8" s="802"/>
      <c r="E8" s="802"/>
      <c r="F8" s="802"/>
      <c r="G8" s="802">
        <f t="shared" si="0"/>
        <v>0</v>
      </c>
      <c r="H8" s="233"/>
      <c r="I8" s="191"/>
    </row>
    <row r="9" spans="1:13" s="305" customFormat="1" ht="14" thickBot="1" x14ac:dyDescent="0.2">
      <c r="A9" s="303" t="s">
        <v>322</v>
      </c>
      <c r="B9" s="803">
        <f t="shared" ref="B9:G9" si="1">SUM(B6:B8)</f>
        <v>0</v>
      </c>
      <c r="C9" s="804">
        <f t="shared" si="1"/>
        <v>0</v>
      </c>
      <c r="D9" s="804">
        <f t="shared" si="1"/>
        <v>0</v>
      </c>
      <c r="E9" s="804">
        <f t="shared" si="1"/>
        <v>0</v>
      </c>
      <c r="F9" s="804">
        <f t="shared" si="1"/>
        <v>1200</v>
      </c>
      <c r="G9" s="804">
        <f t="shared" si="1"/>
        <v>1200</v>
      </c>
      <c r="H9" s="234"/>
      <c r="I9" s="304"/>
    </row>
    <row r="10" spans="1:13" x14ac:dyDescent="0.15">
      <c r="A10" s="306" t="s">
        <v>257</v>
      </c>
      <c r="B10" s="805"/>
      <c r="C10" s="806"/>
      <c r="D10" s="806"/>
      <c r="E10" s="806"/>
      <c r="F10" s="806"/>
      <c r="G10" s="806"/>
      <c r="H10" s="233"/>
      <c r="I10" s="191"/>
    </row>
    <row r="11" spans="1:13" x14ac:dyDescent="0.15">
      <c r="A11" s="301" t="s">
        <v>323</v>
      </c>
      <c r="B11" s="807"/>
      <c r="C11" s="802"/>
      <c r="D11" s="802"/>
      <c r="E11" s="802">
        <v>1800</v>
      </c>
      <c r="F11" s="802"/>
      <c r="G11" s="802">
        <f t="shared" ref="G11:G14" si="2">SUM(B11:F11)</f>
        <v>1800</v>
      </c>
      <c r="H11" s="233"/>
      <c r="I11" s="191"/>
    </row>
    <row r="12" spans="1:13" x14ac:dyDescent="0.15">
      <c r="A12" s="871" t="s">
        <v>324</v>
      </c>
      <c r="B12" s="872"/>
      <c r="C12" s="864"/>
      <c r="D12" s="864"/>
      <c r="E12" s="864"/>
      <c r="F12" s="864"/>
      <c r="G12" s="864">
        <f t="shared" si="2"/>
        <v>0</v>
      </c>
      <c r="H12" s="233"/>
      <c r="I12" s="191"/>
    </row>
    <row r="13" spans="1:13" x14ac:dyDescent="0.15">
      <c r="A13" s="301" t="s">
        <v>325</v>
      </c>
      <c r="B13" s="807"/>
      <c r="C13" s="802"/>
      <c r="D13" s="802"/>
      <c r="E13" s="802"/>
      <c r="F13" s="802"/>
      <c r="G13" s="802">
        <f t="shared" si="2"/>
        <v>0</v>
      </c>
      <c r="H13" s="233"/>
      <c r="I13" s="191"/>
    </row>
    <row r="14" spans="1:13" x14ac:dyDescent="0.15">
      <c r="A14" s="871" t="s">
        <v>326</v>
      </c>
      <c r="B14" s="872"/>
      <c r="C14" s="864"/>
      <c r="D14" s="864"/>
      <c r="E14" s="864"/>
      <c r="F14" s="864"/>
      <c r="G14" s="864">
        <f t="shared" si="2"/>
        <v>0</v>
      </c>
      <c r="H14" s="233"/>
      <c r="I14" s="191"/>
    </row>
    <row r="15" spans="1:13" s="305" customFormat="1" ht="14" thickBot="1" x14ac:dyDescent="0.2">
      <c r="A15" s="303" t="s">
        <v>327</v>
      </c>
      <c r="B15" s="808">
        <f>SUM(B11:B14)</f>
        <v>0</v>
      </c>
      <c r="C15" s="804">
        <f>SUM(C10:C14)</f>
        <v>0</v>
      </c>
      <c r="D15" s="804">
        <f>SUM(D10:D14)</f>
        <v>0</v>
      </c>
      <c r="E15" s="804">
        <f>SUM(E10:E14)</f>
        <v>1800</v>
      </c>
      <c r="F15" s="804">
        <f>SUM(F10:F14)</f>
        <v>0</v>
      </c>
      <c r="G15" s="804">
        <f>SUM(G10:G14)</f>
        <v>1800</v>
      </c>
      <c r="H15" s="234"/>
      <c r="I15" s="304"/>
    </row>
    <row r="16" spans="1:13" x14ac:dyDescent="0.15">
      <c r="A16" s="299" t="s">
        <v>328</v>
      </c>
      <c r="B16" s="809"/>
      <c r="C16" s="810"/>
      <c r="D16" s="810"/>
      <c r="E16" s="810"/>
      <c r="F16" s="810"/>
      <c r="G16" s="810"/>
      <c r="H16" s="233"/>
      <c r="I16" s="191"/>
    </row>
    <row r="17" spans="1:9" x14ac:dyDescent="0.15">
      <c r="A17" s="301" t="s">
        <v>55</v>
      </c>
      <c r="B17" s="807"/>
      <c r="C17" s="802"/>
      <c r="D17" s="802"/>
      <c r="E17" s="802"/>
      <c r="F17" s="802"/>
      <c r="G17" s="802">
        <f t="shared" ref="G17:G19" si="3">SUM(B17:F17)</f>
        <v>0</v>
      </c>
      <c r="H17" s="233"/>
      <c r="I17" s="191"/>
    </row>
    <row r="18" spans="1:9" x14ac:dyDescent="0.15">
      <c r="A18" s="871" t="s">
        <v>329</v>
      </c>
      <c r="B18" s="872"/>
      <c r="C18" s="864"/>
      <c r="D18" s="864"/>
      <c r="E18" s="864"/>
      <c r="F18" s="864"/>
      <c r="G18" s="864">
        <f t="shared" si="3"/>
        <v>0</v>
      </c>
      <c r="H18" s="233"/>
      <c r="I18" s="191"/>
    </row>
    <row r="19" spans="1:9" x14ac:dyDescent="0.15">
      <c r="A19" s="301" t="s">
        <v>330</v>
      </c>
      <c r="B19" s="807"/>
      <c r="C19" s="802"/>
      <c r="D19" s="802"/>
      <c r="E19" s="802"/>
      <c r="F19" s="802"/>
      <c r="G19" s="802">
        <f t="shared" si="3"/>
        <v>0</v>
      </c>
      <c r="H19" s="233"/>
      <c r="I19" s="191"/>
    </row>
    <row r="20" spans="1:9" s="305" customFormat="1" ht="14" thickBot="1" x14ac:dyDescent="0.2">
      <c r="A20" s="303" t="s">
        <v>331</v>
      </c>
      <c r="B20" s="811">
        <f t="shared" ref="B20:G20" si="4">SUM(B17:B19)</f>
        <v>0</v>
      </c>
      <c r="C20" s="804">
        <f t="shared" si="4"/>
        <v>0</v>
      </c>
      <c r="D20" s="804">
        <f t="shared" si="4"/>
        <v>0</v>
      </c>
      <c r="E20" s="804">
        <f t="shared" si="4"/>
        <v>0</v>
      </c>
      <c r="F20" s="804">
        <f t="shared" si="4"/>
        <v>0</v>
      </c>
      <c r="G20" s="804">
        <f t="shared" si="4"/>
        <v>0</v>
      </c>
      <c r="H20" s="234"/>
      <c r="I20" s="304"/>
    </row>
    <row r="21" spans="1:9" x14ac:dyDescent="0.15">
      <c r="A21" s="299" t="s">
        <v>332</v>
      </c>
      <c r="B21" s="809"/>
      <c r="C21" s="810"/>
      <c r="D21" s="810"/>
      <c r="E21" s="810"/>
      <c r="F21" s="810"/>
      <c r="G21" s="810"/>
      <c r="H21" s="233"/>
      <c r="I21" s="191"/>
    </row>
    <row r="22" spans="1:9" x14ac:dyDescent="0.15">
      <c r="A22" s="301" t="s">
        <v>333</v>
      </c>
      <c r="B22" s="807"/>
      <c r="C22" s="802">
        <v>32500</v>
      </c>
      <c r="D22" s="802"/>
      <c r="E22" s="802"/>
      <c r="F22" s="802">
        <v>100000</v>
      </c>
      <c r="G22" s="802">
        <f t="shared" ref="G22:G25" si="5">SUM(B22:F22)</f>
        <v>132500</v>
      </c>
      <c r="H22" s="233"/>
      <c r="I22" s="191"/>
    </row>
    <row r="23" spans="1:9" x14ac:dyDescent="0.15">
      <c r="A23" s="871" t="s">
        <v>334</v>
      </c>
      <c r="B23" s="872"/>
      <c r="C23" s="864"/>
      <c r="D23" s="864">
        <v>7500</v>
      </c>
      <c r="E23" s="864">
        <v>19500</v>
      </c>
      <c r="F23" s="864"/>
      <c r="G23" s="864">
        <f t="shared" si="5"/>
        <v>27000</v>
      </c>
      <c r="H23" s="233"/>
      <c r="I23" s="191"/>
    </row>
    <row r="24" spans="1:9" x14ac:dyDescent="0.15">
      <c r="A24" s="301" t="s">
        <v>335</v>
      </c>
      <c r="B24" s="807"/>
      <c r="C24" s="802"/>
      <c r="D24" s="802"/>
      <c r="E24" s="802"/>
      <c r="F24" s="802"/>
      <c r="G24" s="802">
        <f t="shared" si="5"/>
        <v>0</v>
      </c>
      <c r="H24" s="233"/>
      <c r="I24" s="191"/>
    </row>
    <row r="25" spans="1:9" x14ac:dyDescent="0.15">
      <c r="A25" s="871" t="s">
        <v>336</v>
      </c>
      <c r="B25" s="872"/>
      <c r="C25" s="864"/>
      <c r="D25" s="864"/>
      <c r="E25" s="864"/>
      <c r="F25" s="873">
        <v>-10000</v>
      </c>
      <c r="G25" s="864">
        <f t="shared" si="5"/>
        <v>-10000</v>
      </c>
      <c r="H25" s="233"/>
      <c r="I25" s="191"/>
    </row>
    <row r="26" spans="1:9" s="305" customFormat="1" ht="14" thickBot="1" x14ac:dyDescent="0.2">
      <c r="A26" s="303" t="s">
        <v>337</v>
      </c>
      <c r="B26" s="808">
        <f t="shared" ref="B26:G26" si="6">SUM(B22:B25)</f>
        <v>0</v>
      </c>
      <c r="C26" s="804">
        <f t="shared" si="6"/>
        <v>32500</v>
      </c>
      <c r="D26" s="804">
        <f t="shared" si="6"/>
        <v>7500</v>
      </c>
      <c r="E26" s="804">
        <f t="shared" si="6"/>
        <v>19500</v>
      </c>
      <c r="F26" s="804">
        <f t="shared" si="6"/>
        <v>90000</v>
      </c>
      <c r="G26" s="804">
        <f t="shared" si="6"/>
        <v>149500</v>
      </c>
      <c r="H26" s="234"/>
      <c r="I26" s="304"/>
    </row>
    <row r="27" spans="1:9" x14ac:dyDescent="0.15">
      <c r="A27" s="307" t="s">
        <v>338</v>
      </c>
      <c r="B27" s="812"/>
      <c r="C27" s="810"/>
      <c r="D27" s="810"/>
      <c r="E27" s="810"/>
      <c r="F27" s="810"/>
      <c r="G27" s="810"/>
      <c r="H27" s="233"/>
      <c r="I27" s="191"/>
    </row>
    <row r="28" spans="1:9" x14ac:dyDescent="0.15">
      <c r="A28" s="254" t="s">
        <v>339</v>
      </c>
      <c r="B28" s="813">
        <v>70000</v>
      </c>
      <c r="C28" s="802">
        <v>24000</v>
      </c>
      <c r="D28" s="814">
        <v>-92000</v>
      </c>
      <c r="E28" s="802">
        <f>3500+13000</f>
        <v>16500</v>
      </c>
      <c r="F28" s="802"/>
      <c r="G28" s="802">
        <f t="shared" ref="G28:G34" si="7">SUM(B28:F28)</f>
        <v>18500</v>
      </c>
      <c r="H28" s="233"/>
      <c r="I28" s="191"/>
    </row>
    <row r="29" spans="1:9" x14ac:dyDescent="0.15">
      <c r="A29" s="867" t="s">
        <v>340</v>
      </c>
      <c r="B29" s="866"/>
      <c r="C29" s="864"/>
      <c r="D29" s="864"/>
      <c r="E29" s="864"/>
      <c r="F29" s="864"/>
      <c r="G29" s="864">
        <f t="shared" si="7"/>
        <v>0</v>
      </c>
      <c r="H29" s="233"/>
      <c r="I29" s="191"/>
    </row>
    <row r="30" spans="1:9" x14ac:dyDescent="0.15">
      <c r="A30" s="254" t="s">
        <v>341</v>
      </c>
      <c r="B30" s="813"/>
      <c r="C30" s="802"/>
      <c r="D30" s="802"/>
      <c r="E30" s="802"/>
      <c r="F30" s="802"/>
      <c r="G30" s="802">
        <f t="shared" si="7"/>
        <v>0</v>
      </c>
      <c r="H30" s="233"/>
      <c r="I30" s="191"/>
    </row>
    <row r="31" spans="1:9" x14ac:dyDescent="0.15">
      <c r="A31" s="867" t="s">
        <v>342</v>
      </c>
      <c r="B31" s="866"/>
      <c r="C31" s="864"/>
      <c r="D31" s="864"/>
      <c r="E31" s="864"/>
      <c r="F31" s="864"/>
      <c r="G31" s="864">
        <f t="shared" si="7"/>
        <v>0</v>
      </c>
      <c r="H31" s="233"/>
      <c r="I31" s="191"/>
    </row>
    <row r="32" spans="1:9" x14ac:dyDescent="0.15">
      <c r="A32" s="254" t="s">
        <v>343</v>
      </c>
      <c r="B32" s="813"/>
      <c r="C32" s="802"/>
      <c r="D32" s="802"/>
      <c r="E32" s="802"/>
      <c r="F32" s="802"/>
      <c r="G32" s="802">
        <f t="shared" si="7"/>
        <v>0</v>
      </c>
      <c r="H32" s="233"/>
      <c r="I32" s="191"/>
    </row>
    <row r="33" spans="1:9" x14ac:dyDescent="0.15">
      <c r="A33" s="868" t="s">
        <v>344</v>
      </c>
      <c r="B33" s="869"/>
      <c r="C33" s="870"/>
      <c r="D33" s="870"/>
      <c r="E33" s="870"/>
      <c r="F33" s="870"/>
      <c r="G33" s="870">
        <f t="shared" si="7"/>
        <v>0</v>
      </c>
      <c r="H33" s="233"/>
      <c r="I33" s="191"/>
    </row>
    <row r="34" spans="1:9" x14ac:dyDescent="0.15">
      <c r="A34" s="310" t="s">
        <v>405</v>
      </c>
      <c r="B34" s="817"/>
      <c r="C34" s="818"/>
      <c r="D34" s="818">
        <v>5400</v>
      </c>
      <c r="E34" s="818">
        <v>9469</v>
      </c>
      <c r="F34" s="818"/>
      <c r="G34" s="815">
        <f t="shared" si="7"/>
        <v>14869</v>
      </c>
      <c r="H34" s="233"/>
      <c r="I34" s="191"/>
    </row>
    <row r="35" spans="1:9" s="305" customFormat="1" ht="14" thickBot="1" x14ac:dyDescent="0.2">
      <c r="A35" s="399" t="s">
        <v>345</v>
      </c>
      <c r="B35" s="808">
        <f>SUM(B28:B33)</f>
        <v>70000</v>
      </c>
      <c r="C35" s="804">
        <f>SUM(C28:C33)</f>
        <v>24000</v>
      </c>
      <c r="D35" s="804">
        <f>SUM(D28:D34)</f>
        <v>-86600</v>
      </c>
      <c r="E35" s="804">
        <f>SUM(E28:E33)</f>
        <v>16500</v>
      </c>
      <c r="F35" s="804">
        <f>SUM(F28:F33)</f>
        <v>0</v>
      </c>
      <c r="G35" s="804">
        <f>SUM(B35:F35)</f>
        <v>23900</v>
      </c>
      <c r="H35" s="234"/>
      <c r="I35" s="304"/>
    </row>
    <row r="36" spans="1:9" x14ac:dyDescent="0.15">
      <c r="A36" s="307" t="s">
        <v>346</v>
      </c>
      <c r="B36" s="812"/>
      <c r="C36" s="810"/>
      <c r="D36" s="810"/>
      <c r="E36" s="810"/>
      <c r="F36" s="810"/>
      <c r="G36" s="816"/>
      <c r="H36" s="233"/>
      <c r="I36" s="191"/>
    </row>
    <row r="37" spans="1:9" x14ac:dyDescent="0.15">
      <c r="A37" s="308" t="s">
        <v>425</v>
      </c>
      <c r="B37" s="813">
        <v>10000</v>
      </c>
      <c r="C37" s="802"/>
      <c r="D37" s="802"/>
      <c r="E37" s="802"/>
      <c r="F37" s="802"/>
      <c r="G37" s="802">
        <f t="shared" ref="G37:G41" si="8">SUM(B37:F37)</f>
        <v>10000</v>
      </c>
      <c r="H37" s="233"/>
      <c r="I37" s="191"/>
    </row>
    <row r="38" spans="1:9" x14ac:dyDescent="0.15">
      <c r="A38" s="865" t="s">
        <v>48</v>
      </c>
      <c r="B38" s="866">
        <v>30000</v>
      </c>
      <c r="C38" s="864">
        <v>-20000</v>
      </c>
      <c r="D38" s="864">
        <v>20000</v>
      </c>
      <c r="E38" s="864"/>
      <c r="F38" s="864"/>
      <c r="G38" s="864">
        <f t="shared" si="8"/>
        <v>30000</v>
      </c>
      <c r="H38" s="233"/>
      <c r="I38" s="191"/>
    </row>
    <row r="39" spans="1:9" x14ac:dyDescent="0.15">
      <c r="A39" s="309" t="s">
        <v>50</v>
      </c>
      <c r="B39" s="813">
        <v>5000</v>
      </c>
      <c r="C39" s="802">
        <v>-5000</v>
      </c>
      <c r="D39" s="802"/>
      <c r="E39" s="802"/>
      <c r="F39" s="802"/>
      <c r="G39" s="802">
        <f t="shared" si="8"/>
        <v>0</v>
      </c>
      <c r="H39" s="233"/>
      <c r="I39" s="191"/>
    </row>
    <row r="40" spans="1:9" x14ac:dyDescent="0.15">
      <c r="A40" s="867" t="s">
        <v>69</v>
      </c>
      <c r="B40" s="866">
        <v>5000</v>
      </c>
      <c r="C40" s="864"/>
      <c r="D40" s="864"/>
      <c r="E40" s="864"/>
      <c r="F40" s="864"/>
      <c r="G40" s="864">
        <f t="shared" si="8"/>
        <v>5000</v>
      </c>
      <c r="H40" s="233"/>
      <c r="I40" s="191"/>
    </row>
    <row r="41" spans="1:9" x14ac:dyDescent="0.15">
      <c r="A41" s="310"/>
      <c r="B41" s="817"/>
      <c r="C41" s="818"/>
      <c r="D41" s="818"/>
      <c r="E41" s="818"/>
      <c r="F41" s="818"/>
      <c r="G41" s="815">
        <f t="shared" si="8"/>
        <v>0</v>
      </c>
      <c r="H41" s="233"/>
      <c r="I41" s="191"/>
    </row>
    <row r="42" spans="1:9" s="305" customFormat="1" ht="14" thickBot="1" x14ac:dyDescent="0.2">
      <c r="A42" s="399" t="s">
        <v>347</v>
      </c>
      <c r="B42" s="808">
        <f>SUM(B37:B41)</f>
        <v>50000</v>
      </c>
      <c r="C42" s="804">
        <f>SUM(C37:C41)</f>
        <v>-25000</v>
      </c>
      <c r="D42" s="804">
        <f>SUM(D37:D41)</f>
        <v>20000</v>
      </c>
      <c r="E42" s="804">
        <f>SUM(E37:E41)</f>
        <v>0</v>
      </c>
      <c r="F42" s="804">
        <f>SUM(F37:F41)</f>
        <v>0</v>
      </c>
      <c r="G42" s="804">
        <f t="shared" ref="G42" si="9">SUM(B42:F42)</f>
        <v>45000</v>
      </c>
      <c r="H42" s="234"/>
      <c r="I42" s="304"/>
    </row>
    <row r="43" spans="1:9" s="305" customFormat="1" ht="14" thickBot="1" x14ac:dyDescent="0.2">
      <c r="A43" s="799"/>
      <c r="B43" s="800"/>
      <c r="C43" s="800"/>
      <c r="D43" s="800"/>
      <c r="E43" s="800"/>
      <c r="F43" s="800"/>
      <c r="G43" s="801"/>
      <c r="H43" s="234"/>
      <c r="I43" s="304"/>
    </row>
    <row r="44" spans="1:9" ht="14" x14ac:dyDescent="0.15">
      <c r="A44" s="1414" t="s">
        <v>283</v>
      </c>
      <c r="B44" s="797">
        <v>2015</v>
      </c>
      <c r="C44" s="798">
        <v>2016</v>
      </c>
      <c r="D44" s="798">
        <v>2017</v>
      </c>
      <c r="E44" s="798">
        <v>2018</v>
      </c>
      <c r="F44" s="798">
        <v>2019</v>
      </c>
      <c r="G44" s="796" t="s">
        <v>307</v>
      </c>
      <c r="H44" s="233"/>
      <c r="I44" s="191"/>
    </row>
    <row r="45" spans="1:9" s="243" customFormat="1" ht="21" customHeight="1" thickBot="1" x14ac:dyDescent="0.25">
      <c r="A45" s="1415"/>
      <c r="B45" s="819">
        <f>SUM(B9+B15+B20+B26+B35+B42)</f>
        <v>120000</v>
      </c>
      <c r="C45" s="819">
        <f>SUM(C9+C15+C20+C26+C35+C42)</f>
        <v>31500</v>
      </c>
      <c r="D45" s="820">
        <f>SUM(D9+D15+D20+D26+D35+D42)</f>
        <v>-59100</v>
      </c>
      <c r="E45" s="819">
        <f>SUM(E9+E15+E20+E26+E35+E42)</f>
        <v>37800</v>
      </c>
      <c r="F45" s="819">
        <f>SUM(F9+F15+F20+F26+F35+F42)</f>
        <v>91200</v>
      </c>
      <c r="G45" s="311">
        <f>SUM(G42,G35,G26,G20,G15,G9)</f>
        <v>221400</v>
      </c>
      <c r="H45" s="312"/>
      <c r="I45" s="244"/>
    </row>
    <row r="46" spans="1:9" x14ac:dyDescent="0.15">
      <c r="A46" s="196"/>
      <c r="B46" s="233"/>
      <c r="C46" s="233"/>
      <c r="D46" s="233"/>
      <c r="E46" s="233"/>
      <c r="F46" s="233"/>
      <c r="G46" s="233"/>
      <c r="H46" s="191"/>
      <c r="I46" s="233"/>
    </row>
    <row r="47" spans="1:9" x14ac:dyDescent="0.15">
      <c r="A47" s="196"/>
      <c r="B47" s="233"/>
      <c r="C47" s="233"/>
      <c r="D47" s="233"/>
      <c r="E47" s="233"/>
      <c r="F47" s="233"/>
      <c r="G47" s="234"/>
      <c r="H47" s="191"/>
      <c r="I47" s="234"/>
    </row>
    <row r="48" spans="1:9" x14ac:dyDescent="0.15">
      <c r="A48" s="196"/>
      <c r="B48" s="233"/>
      <c r="C48" s="233"/>
      <c r="D48" s="233"/>
      <c r="E48" s="233"/>
      <c r="F48" s="233"/>
      <c r="G48" s="233"/>
      <c r="H48" s="191"/>
      <c r="I48" s="233"/>
    </row>
    <row r="49" spans="1:9" x14ac:dyDescent="0.15">
      <c r="A49" s="313"/>
      <c r="B49" s="233"/>
      <c r="C49" s="314"/>
      <c r="D49" s="314"/>
      <c r="E49" s="314"/>
      <c r="F49" s="314"/>
      <c r="G49" s="233"/>
      <c r="H49" s="191"/>
      <c r="I49" s="233"/>
    </row>
    <row r="50" spans="1:9" x14ac:dyDescent="0.15">
      <c r="A50" s="315"/>
      <c r="B50" s="233"/>
      <c r="C50" s="315"/>
      <c r="D50" s="315"/>
      <c r="E50" s="315"/>
      <c r="F50" s="315"/>
      <c r="G50" s="233"/>
      <c r="H50" s="191"/>
      <c r="I50" s="233"/>
    </row>
    <row r="51" spans="1:9" x14ac:dyDescent="0.15">
      <c r="A51" s="196"/>
      <c r="B51" s="233"/>
      <c r="C51" s="191"/>
      <c r="D51" s="191"/>
      <c r="E51" s="191"/>
      <c r="F51" s="191"/>
      <c r="G51" s="234"/>
      <c r="H51" s="191"/>
      <c r="I51" s="234"/>
    </row>
    <row r="52" spans="1:9" x14ac:dyDescent="0.15">
      <c r="A52" s="316"/>
      <c r="B52" s="233"/>
      <c r="C52" s="314"/>
      <c r="D52" s="314"/>
      <c r="E52" s="314"/>
      <c r="F52" s="314"/>
      <c r="G52" s="233"/>
      <c r="H52" s="191"/>
      <c r="I52" s="233"/>
    </row>
    <row r="53" spans="1:9" x14ac:dyDescent="0.15">
      <c r="A53" s="315"/>
      <c r="B53" s="233"/>
      <c r="C53" s="315"/>
      <c r="D53" s="315"/>
      <c r="E53" s="315"/>
      <c r="F53" s="315"/>
      <c r="G53" s="233"/>
      <c r="H53" s="191"/>
      <c r="I53" s="233"/>
    </row>
    <row r="54" spans="1:9" x14ac:dyDescent="0.15">
      <c r="A54" s="229"/>
      <c r="B54" s="228"/>
      <c r="C54" s="229"/>
      <c r="D54" s="229"/>
      <c r="E54" s="229"/>
      <c r="F54" s="229"/>
      <c r="G54" s="228"/>
      <c r="I54" s="228"/>
    </row>
    <row r="55" spans="1:9" x14ac:dyDescent="0.15">
      <c r="A55" s="227"/>
      <c r="B55" s="228"/>
      <c r="C55" s="230"/>
      <c r="D55" s="230"/>
      <c r="E55" s="230"/>
      <c r="F55" s="230"/>
      <c r="G55" s="226"/>
      <c r="I55" s="226"/>
    </row>
    <row r="56" spans="1:9" ht="9" customHeight="1" x14ac:dyDescent="0.15">
      <c r="A56" s="225"/>
      <c r="B56" s="222"/>
      <c r="C56" s="225"/>
      <c r="D56" s="225"/>
      <c r="E56" s="225"/>
      <c r="F56" s="225"/>
      <c r="G56" s="222"/>
      <c r="I56" s="222"/>
    </row>
    <row r="57" spans="1:9" ht="21.75" customHeight="1" x14ac:dyDescent="0.15">
      <c r="A57" s="224"/>
      <c r="B57" s="228"/>
      <c r="C57" s="222"/>
      <c r="D57" s="222"/>
      <c r="E57" s="222"/>
      <c r="F57" s="222"/>
      <c r="G57" s="223"/>
      <c r="I57" s="223"/>
    </row>
    <row r="58" spans="1:9" x14ac:dyDescent="0.15">
      <c r="B58" s="222"/>
      <c r="C58" s="222"/>
      <c r="D58" s="222"/>
      <c r="E58" s="222"/>
      <c r="F58" s="222"/>
      <c r="G58" s="222"/>
      <c r="H58" s="222"/>
    </row>
    <row r="59" spans="1:9" x14ac:dyDescent="0.15">
      <c r="B59" s="222"/>
      <c r="C59" s="222"/>
      <c r="D59" s="222"/>
      <c r="E59" s="222"/>
      <c r="F59" s="222"/>
      <c r="G59" s="222"/>
      <c r="H59" s="222"/>
    </row>
    <row r="60" spans="1:9" x14ac:dyDescent="0.15">
      <c r="B60" s="222"/>
      <c r="C60" s="222"/>
      <c r="D60" s="222"/>
      <c r="E60" s="222"/>
      <c r="F60" s="222"/>
      <c r="G60" s="222"/>
      <c r="H60" s="222"/>
    </row>
    <row r="61" spans="1:9" x14ac:dyDescent="0.15">
      <c r="B61" s="222"/>
      <c r="C61" s="222"/>
      <c r="D61" s="222"/>
      <c r="E61" s="222"/>
      <c r="F61" s="222"/>
      <c r="G61" s="222"/>
      <c r="H61" s="222"/>
    </row>
    <row r="62" spans="1:9" x14ac:dyDescent="0.15">
      <c r="B62" s="222"/>
      <c r="C62" s="222"/>
      <c r="D62" s="222"/>
      <c r="E62" s="222"/>
      <c r="F62" s="222"/>
      <c r="G62" s="222"/>
      <c r="H62" s="222"/>
    </row>
    <row r="63" spans="1:9" x14ac:dyDescent="0.15">
      <c r="B63" s="222"/>
      <c r="C63" s="222"/>
      <c r="D63" s="222"/>
      <c r="E63" s="222"/>
      <c r="F63" s="222"/>
      <c r="G63" s="222"/>
      <c r="H63" s="222"/>
    </row>
    <row r="64" spans="1:9" x14ac:dyDescent="0.15">
      <c r="B64" s="222"/>
      <c r="C64" s="222"/>
      <c r="D64" s="222"/>
      <c r="E64" s="222"/>
      <c r="F64" s="222"/>
      <c r="G64" s="222"/>
      <c r="H64" s="222"/>
    </row>
    <row r="65" spans="2:8" x14ac:dyDescent="0.15">
      <c r="B65" s="222"/>
      <c r="C65" s="222"/>
      <c r="D65" s="222"/>
      <c r="E65" s="222"/>
      <c r="F65" s="222"/>
      <c r="G65" s="222"/>
      <c r="H65" s="222"/>
    </row>
    <row r="66" spans="2:8" x14ac:dyDescent="0.15">
      <c r="B66" s="222"/>
      <c r="C66" s="222"/>
      <c r="D66" s="222"/>
      <c r="E66" s="222"/>
      <c r="F66" s="222"/>
      <c r="G66" s="222"/>
      <c r="H66" s="222"/>
    </row>
    <row r="67" spans="2:8" x14ac:dyDescent="0.15">
      <c r="B67" s="222"/>
      <c r="C67" s="222"/>
      <c r="D67" s="222"/>
      <c r="E67" s="222"/>
      <c r="F67" s="222"/>
      <c r="G67" s="222"/>
      <c r="H67" s="222"/>
    </row>
    <row r="68" spans="2:8" x14ac:dyDescent="0.15">
      <c r="B68" s="222"/>
      <c r="C68" s="222"/>
      <c r="D68" s="222"/>
      <c r="E68" s="222"/>
      <c r="F68" s="222"/>
      <c r="G68" s="222"/>
      <c r="H68" s="222"/>
    </row>
    <row r="69" spans="2:8" x14ac:dyDescent="0.15">
      <c r="B69" s="222"/>
      <c r="C69" s="222"/>
      <c r="D69" s="222"/>
      <c r="E69" s="222"/>
      <c r="F69" s="222"/>
      <c r="G69" s="222"/>
      <c r="H69" s="222"/>
    </row>
    <row r="70" spans="2:8" x14ac:dyDescent="0.15">
      <c r="B70" s="222"/>
      <c r="C70" s="222"/>
      <c r="D70" s="222"/>
      <c r="E70" s="222"/>
      <c r="F70" s="222"/>
      <c r="G70" s="222"/>
      <c r="H70" s="222"/>
    </row>
    <row r="71" spans="2:8" x14ac:dyDescent="0.15">
      <c r="B71" s="222"/>
      <c r="C71" s="222"/>
      <c r="D71" s="222"/>
      <c r="E71" s="222"/>
      <c r="F71" s="222"/>
      <c r="G71" s="222"/>
      <c r="H71" s="222"/>
    </row>
    <row r="72" spans="2:8" x14ac:dyDescent="0.15">
      <c r="B72" s="222"/>
      <c r="C72" s="222"/>
      <c r="D72" s="222"/>
      <c r="E72" s="222"/>
      <c r="F72" s="222"/>
      <c r="G72" s="222"/>
      <c r="H72" s="222"/>
    </row>
    <row r="73" spans="2:8" x14ac:dyDescent="0.15">
      <c r="B73" s="222"/>
      <c r="C73" s="222"/>
      <c r="D73" s="222"/>
      <c r="E73" s="222"/>
      <c r="F73" s="222"/>
      <c r="G73" s="222"/>
      <c r="H73" s="222"/>
    </row>
    <row r="74" spans="2:8" x14ac:dyDescent="0.15">
      <c r="B74" s="222"/>
      <c r="C74" s="222"/>
      <c r="D74" s="222"/>
      <c r="E74" s="222"/>
      <c r="F74" s="222"/>
      <c r="G74" s="222"/>
      <c r="H74" s="222"/>
    </row>
    <row r="75" spans="2:8" x14ac:dyDescent="0.15">
      <c r="B75" s="222"/>
      <c r="C75" s="222"/>
      <c r="D75" s="222"/>
      <c r="E75" s="222"/>
      <c r="F75" s="222"/>
      <c r="G75" s="222"/>
      <c r="H75" s="222"/>
    </row>
    <row r="76" spans="2:8" x14ac:dyDescent="0.15">
      <c r="B76" s="222"/>
      <c r="C76" s="222"/>
      <c r="D76" s="222"/>
      <c r="E76" s="222"/>
      <c r="F76" s="222"/>
      <c r="G76" s="222"/>
      <c r="H76" s="222"/>
    </row>
    <row r="77" spans="2:8" x14ac:dyDescent="0.15">
      <c r="B77" s="222"/>
      <c r="C77" s="222"/>
      <c r="D77" s="222"/>
      <c r="E77" s="222"/>
      <c r="F77" s="222"/>
      <c r="G77" s="222"/>
      <c r="H77" s="222"/>
    </row>
    <row r="78" spans="2:8" x14ac:dyDescent="0.15">
      <c r="B78" s="222"/>
      <c r="C78" s="222"/>
      <c r="D78" s="222"/>
      <c r="E78" s="222"/>
      <c r="F78" s="222"/>
      <c r="G78" s="222"/>
      <c r="H78" s="222"/>
    </row>
    <row r="79" spans="2:8" x14ac:dyDescent="0.15">
      <c r="B79" s="222"/>
      <c r="C79" s="222"/>
      <c r="D79" s="222"/>
      <c r="E79" s="222"/>
      <c r="F79" s="222"/>
      <c r="G79" s="222"/>
      <c r="H79" s="222"/>
    </row>
    <row r="80" spans="2:8" x14ac:dyDescent="0.15">
      <c r="B80" s="222"/>
      <c r="C80" s="222"/>
      <c r="D80" s="222"/>
      <c r="E80" s="222"/>
      <c r="F80" s="222"/>
      <c r="G80" s="222"/>
      <c r="H80" s="222"/>
    </row>
    <row r="81" spans="2:8" x14ac:dyDescent="0.15">
      <c r="B81" s="222"/>
      <c r="C81" s="222"/>
      <c r="D81" s="222"/>
      <c r="E81" s="222"/>
      <c r="F81" s="222"/>
      <c r="G81" s="222"/>
      <c r="H81" s="222"/>
    </row>
    <row r="82" spans="2:8" x14ac:dyDescent="0.15">
      <c r="B82" s="222"/>
      <c r="C82" s="222"/>
      <c r="D82" s="222"/>
      <c r="E82" s="222"/>
      <c r="F82" s="222"/>
      <c r="G82" s="222"/>
      <c r="H82" s="222"/>
    </row>
    <row r="83" spans="2:8" x14ac:dyDescent="0.15">
      <c r="B83" s="222"/>
      <c r="C83" s="222"/>
      <c r="D83" s="222"/>
      <c r="E83" s="222"/>
      <c r="F83" s="222"/>
      <c r="G83" s="222"/>
      <c r="H83" s="222"/>
    </row>
    <row r="84" spans="2:8" x14ac:dyDescent="0.15">
      <c r="B84" s="222"/>
      <c r="C84" s="222"/>
      <c r="D84" s="222"/>
      <c r="E84" s="222"/>
      <c r="F84" s="222"/>
      <c r="G84" s="222"/>
      <c r="H84" s="222"/>
    </row>
    <row r="85" spans="2:8" x14ac:dyDescent="0.15">
      <c r="B85" s="222"/>
      <c r="C85" s="222"/>
      <c r="D85" s="222"/>
      <c r="E85" s="222"/>
      <c r="F85" s="222"/>
      <c r="G85" s="222"/>
      <c r="H85" s="222"/>
    </row>
    <row r="86" spans="2:8" x14ac:dyDescent="0.15">
      <c r="B86" s="222"/>
      <c r="C86" s="222"/>
      <c r="D86" s="222"/>
      <c r="E86" s="222"/>
      <c r="F86" s="222"/>
      <c r="G86" s="222"/>
      <c r="H86" s="222"/>
    </row>
    <row r="87" spans="2:8" x14ac:dyDescent="0.15">
      <c r="B87" s="222"/>
      <c r="C87" s="222"/>
      <c r="D87" s="222"/>
      <c r="E87" s="222"/>
      <c r="F87" s="222"/>
      <c r="G87" s="222"/>
      <c r="H87" s="222"/>
    </row>
    <row r="88" spans="2:8" x14ac:dyDescent="0.15">
      <c r="B88" s="222"/>
      <c r="C88" s="222"/>
      <c r="D88" s="222"/>
      <c r="E88" s="222"/>
      <c r="F88" s="222"/>
      <c r="G88" s="222"/>
      <c r="H88" s="222"/>
    </row>
    <row r="89" spans="2:8" x14ac:dyDescent="0.15">
      <c r="B89" s="222"/>
      <c r="C89" s="222"/>
      <c r="D89" s="222"/>
      <c r="E89" s="222"/>
      <c r="F89" s="222"/>
      <c r="G89" s="222"/>
      <c r="H89" s="222"/>
    </row>
    <row r="90" spans="2:8" x14ac:dyDescent="0.15">
      <c r="B90" s="222"/>
      <c r="C90" s="222"/>
      <c r="D90" s="222"/>
      <c r="E90" s="222"/>
      <c r="F90" s="222"/>
      <c r="G90" s="222"/>
      <c r="H90" s="222"/>
    </row>
    <row r="91" spans="2:8" x14ac:dyDescent="0.15">
      <c r="B91" s="222"/>
      <c r="C91" s="222"/>
      <c r="D91" s="222"/>
      <c r="E91" s="222"/>
      <c r="F91" s="222"/>
      <c r="G91" s="222"/>
      <c r="H91" s="222"/>
    </row>
    <row r="92" spans="2:8" x14ac:dyDescent="0.15">
      <c r="B92" s="222"/>
      <c r="C92" s="222"/>
      <c r="D92" s="222"/>
      <c r="E92" s="222"/>
      <c r="F92" s="222"/>
      <c r="G92" s="222"/>
      <c r="H92" s="222"/>
    </row>
    <row r="93" spans="2:8" x14ac:dyDescent="0.15">
      <c r="B93" s="222"/>
      <c r="C93" s="222"/>
      <c r="D93" s="222"/>
      <c r="E93" s="222"/>
      <c r="F93" s="222"/>
      <c r="G93" s="222"/>
      <c r="H93" s="222"/>
    </row>
    <row r="94" spans="2:8" x14ac:dyDescent="0.15">
      <c r="B94" s="222"/>
      <c r="C94" s="222"/>
      <c r="D94" s="222"/>
      <c r="E94" s="222"/>
      <c r="F94" s="222"/>
      <c r="G94" s="222"/>
      <c r="H94" s="222"/>
    </row>
    <row r="95" spans="2:8" x14ac:dyDescent="0.15">
      <c r="B95" s="222"/>
      <c r="C95" s="222"/>
      <c r="D95" s="222"/>
      <c r="E95" s="222"/>
      <c r="F95" s="222"/>
      <c r="G95" s="222"/>
      <c r="H95" s="222"/>
    </row>
    <row r="96" spans="2:8" x14ac:dyDescent="0.15">
      <c r="B96" s="222"/>
      <c r="C96" s="222"/>
      <c r="D96" s="222"/>
      <c r="E96" s="222"/>
      <c r="F96" s="222"/>
      <c r="G96" s="222"/>
      <c r="H96" s="222"/>
    </row>
    <row r="97" spans="2:8" x14ac:dyDescent="0.15">
      <c r="B97" s="222"/>
      <c r="C97" s="222"/>
      <c r="D97" s="222"/>
      <c r="E97" s="222"/>
      <c r="F97" s="222"/>
      <c r="G97" s="222"/>
      <c r="H97" s="222"/>
    </row>
    <row r="98" spans="2:8" x14ac:dyDescent="0.15">
      <c r="B98" s="222"/>
      <c r="C98" s="222"/>
      <c r="D98" s="222"/>
      <c r="E98" s="222"/>
      <c r="F98" s="222"/>
      <c r="G98" s="222"/>
      <c r="H98" s="222"/>
    </row>
    <row r="99" spans="2:8" x14ac:dyDescent="0.15">
      <c r="B99" s="222"/>
      <c r="C99" s="222"/>
      <c r="D99" s="222"/>
      <c r="E99" s="222"/>
      <c r="F99" s="222"/>
      <c r="G99" s="222"/>
      <c r="H99" s="222"/>
    </row>
    <row r="100" spans="2:8" x14ac:dyDescent="0.15">
      <c r="B100" s="222"/>
      <c r="C100" s="222"/>
      <c r="D100" s="222"/>
      <c r="E100" s="222"/>
      <c r="F100" s="222"/>
      <c r="G100" s="222"/>
      <c r="H100" s="222"/>
    </row>
    <row r="101" spans="2:8" x14ac:dyDescent="0.15">
      <c r="B101" s="222"/>
      <c r="C101" s="222"/>
      <c r="D101" s="222"/>
      <c r="E101" s="222"/>
      <c r="F101" s="222"/>
      <c r="G101" s="222"/>
      <c r="H101" s="222"/>
    </row>
    <row r="102" spans="2:8" x14ac:dyDescent="0.15">
      <c r="B102" s="222"/>
      <c r="C102" s="222"/>
      <c r="D102" s="222"/>
      <c r="E102" s="222"/>
      <c r="F102" s="222"/>
      <c r="G102" s="222"/>
      <c r="H102" s="222"/>
    </row>
    <row r="103" spans="2:8" x14ac:dyDescent="0.15">
      <c r="B103" s="222"/>
      <c r="C103" s="222"/>
      <c r="D103" s="222"/>
      <c r="E103" s="222"/>
      <c r="F103" s="222"/>
      <c r="G103" s="222"/>
      <c r="H103" s="222"/>
    </row>
    <row r="104" spans="2:8" x14ac:dyDescent="0.15">
      <c r="B104" s="222"/>
      <c r="C104" s="222"/>
      <c r="D104" s="222"/>
      <c r="E104" s="222"/>
      <c r="F104" s="222"/>
      <c r="G104" s="222"/>
      <c r="H104" s="222"/>
    </row>
    <row r="105" spans="2:8" x14ac:dyDescent="0.15">
      <c r="B105" s="222"/>
      <c r="C105" s="222"/>
      <c r="D105" s="222"/>
      <c r="E105" s="222"/>
      <c r="F105" s="222"/>
      <c r="G105" s="222"/>
      <c r="H105" s="222"/>
    </row>
    <row r="106" spans="2:8" x14ac:dyDescent="0.15">
      <c r="B106" s="222"/>
      <c r="C106" s="222"/>
      <c r="D106" s="222"/>
      <c r="E106" s="222"/>
      <c r="F106" s="222"/>
      <c r="G106" s="222"/>
      <c r="H106" s="222"/>
    </row>
    <row r="107" spans="2:8" x14ac:dyDescent="0.15">
      <c r="B107" s="222"/>
      <c r="C107" s="222"/>
      <c r="D107" s="222"/>
      <c r="E107" s="222"/>
      <c r="F107" s="222"/>
      <c r="G107" s="222"/>
      <c r="H107" s="222"/>
    </row>
    <row r="108" spans="2:8" x14ac:dyDescent="0.15">
      <c r="B108" s="222"/>
      <c r="C108" s="222"/>
      <c r="D108" s="222"/>
      <c r="E108" s="222"/>
      <c r="F108" s="222"/>
      <c r="G108" s="222"/>
      <c r="H108" s="222"/>
    </row>
    <row r="109" spans="2:8" x14ac:dyDescent="0.15">
      <c r="B109" s="222"/>
      <c r="C109" s="222"/>
      <c r="D109" s="222"/>
      <c r="E109" s="222"/>
      <c r="F109" s="222"/>
      <c r="G109" s="222"/>
      <c r="H109" s="222"/>
    </row>
    <row r="110" spans="2:8" x14ac:dyDescent="0.15">
      <c r="B110" s="222"/>
      <c r="C110" s="222"/>
      <c r="D110" s="222"/>
      <c r="E110" s="222"/>
      <c r="F110" s="222"/>
      <c r="G110" s="222"/>
      <c r="H110" s="222"/>
    </row>
    <row r="111" spans="2:8" x14ac:dyDescent="0.15">
      <c r="B111" s="222"/>
      <c r="C111" s="222"/>
      <c r="D111" s="222"/>
      <c r="E111" s="222"/>
      <c r="F111" s="222"/>
      <c r="G111" s="222"/>
      <c r="H111" s="222"/>
    </row>
    <row r="112" spans="2:8" x14ac:dyDescent="0.15">
      <c r="B112" s="222"/>
      <c r="C112" s="222"/>
      <c r="D112" s="222"/>
      <c r="E112" s="222"/>
      <c r="F112" s="222"/>
      <c r="G112" s="222"/>
      <c r="H112" s="222"/>
    </row>
    <row r="113" spans="2:8" x14ac:dyDescent="0.15">
      <c r="B113" s="222"/>
      <c r="C113" s="222"/>
      <c r="D113" s="222"/>
      <c r="E113" s="222"/>
      <c r="F113" s="222"/>
      <c r="G113" s="222"/>
      <c r="H113" s="222"/>
    </row>
    <row r="114" spans="2:8" x14ac:dyDescent="0.15">
      <c r="B114" s="222"/>
      <c r="C114" s="222"/>
      <c r="D114" s="222"/>
      <c r="E114" s="222"/>
      <c r="F114" s="222"/>
      <c r="G114" s="222"/>
      <c r="H114" s="222"/>
    </row>
    <row r="115" spans="2:8" x14ac:dyDescent="0.15">
      <c r="B115" s="222"/>
      <c r="C115" s="222"/>
      <c r="D115" s="222"/>
      <c r="E115" s="222"/>
      <c r="F115" s="222"/>
      <c r="G115" s="222"/>
      <c r="H115" s="222"/>
    </row>
    <row r="116" spans="2:8" x14ac:dyDescent="0.15">
      <c r="B116" s="222"/>
      <c r="C116" s="222"/>
      <c r="D116" s="222"/>
      <c r="E116" s="222"/>
      <c r="F116" s="222"/>
      <c r="G116" s="222"/>
      <c r="H116" s="222"/>
    </row>
    <row r="117" spans="2:8" x14ac:dyDescent="0.15">
      <c r="B117" s="222"/>
      <c r="C117" s="222"/>
      <c r="D117" s="222"/>
      <c r="E117" s="222"/>
      <c r="F117" s="222"/>
      <c r="G117" s="222"/>
      <c r="H117" s="222"/>
    </row>
    <row r="118" spans="2:8" x14ac:dyDescent="0.15">
      <c r="B118" s="222"/>
      <c r="C118" s="222"/>
      <c r="D118" s="222"/>
      <c r="E118" s="222"/>
      <c r="F118" s="222"/>
      <c r="G118" s="222"/>
      <c r="H118" s="222"/>
    </row>
    <row r="119" spans="2:8" x14ac:dyDescent="0.15">
      <c r="B119" s="222"/>
      <c r="C119" s="222"/>
      <c r="D119" s="222"/>
      <c r="E119" s="222"/>
      <c r="F119" s="222"/>
      <c r="G119" s="222"/>
      <c r="H119" s="222"/>
    </row>
    <row r="120" spans="2:8" x14ac:dyDescent="0.15">
      <c r="B120" s="222"/>
      <c r="C120" s="222"/>
      <c r="D120" s="222"/>
      <c r="E120" s="222"/>
      <c r="F120" s="222"/>
      <c r="G120" s="222"/>
      <c r="H120" s="222"/>
    </row>
    <row r="121" spans="2:8" x14ac:dyDescent="0.15">
      <c r="B121" s="222"/>
      <c r="C121" s="222"/>
      <c r="D121" s="222"/>
      <c r="E121" s="222"/>
      <c r="F121" s="222"/>
      <c r="G121" s="222"/>
      <c r="H121" s="222"/>
    </row>
    <row r="122" spans="2:8" x14ac:dyDescent="0.15">
      <c r="B122" s="222"/>
      <c r="C122" s="222"/>
      <c r="D122" s="222"/>
      <c r="E122" s="222"/>
      <c r="F122" s="222"/>
      <c r="G122" s="222"/>
      <c r="H122" s="222"/>
    </row>
    <row r="123" spans="2:8" x14ac:dyDescent="0.15">
      <c r="B123" s="222"/>
      <c r="C123" s="222"/>
      <c r="D123" s="222"/>
      <c r="E123" s="222"/>
      <c r="F123" s="222"/>
      <c r="G123" s="222"/>
      <c r="H123" s="222"/>
    </row>
    <row r="124" spans="2:8" x14ac:dyDescent="0.15">
      <c r="B124" s="222"/>
      <c r="C124" s="222"/>
      <c r="D124" s="222"/>
      <c r="E124" s="222"/>
      <c r="F124" s="222"/>
      <c r="G124" s="222"/>
      <c r="H124" s="222"/>
    </row>
    <row r="125" spans="2:8" x14ac:dyDescent="0.15">
      <c r="B125" s="222"/>
      <c r="C125" s="222"/>
      <c r="D125" s="222"/>
      <c r="E125" s="222"/>
      <c r="F125" s="222"/>
      <c r="G125" s="222"/>
      <c r="H125" s="222"/>
    </row>
    <row r="126" spans="2:8" x14ac:dyDescent="0.15">
      <c r="B126" s="222"/>
      <c r="C126" s="222"/>
      <c r="D126" s="222"/>
      <c r="E126" s="222"/>
      <c r="F126" s="222"/>
      <c r="G126" s="222"/>
      <c r="H126" s="222"/>
    </row>
    <row r="127" spans="2:8" x14ac:dyDescent="0.15">
      <c r="B127" s="222"/>
      <c r="C127" s="222"/>
      <c r="D127" s="222"/>
      <c r="E127" s="222"/>
      <c r="F127" s="222"/>
      <c r="G127" s="222"/>
      <c r="H127" s="222"/>
    </row>
    <row r="128" spans="2:8" x14ac:dyDescent="0.15">
      <c r="B128" s="222"/>
      <c r="C128" s="222"/>
      <c r="D128" s="222"/>
      <c r="E128" s="222"/>
      <c r="F128" s="222"/>
      <c r="G128" s="222"/>
      <c r="H128" s="222"/>
    </row>
    <row r="129" spans="2:8" x14ac:dyDescent="0.15">
      <c r="B129" s="222"/>
      <c r="C129" s="222"/>
      <c r="D129" s="222"/>
      <c r="E129" s="222"/>
      <c r="F129" s="222"/>
      <c r="G129" s="222"/>
      <c r="H129" s="222"/>
    </row>
    <row r="130" spans="2:8" x14ac:dyDescent="0.15">
      <c r="B130" s="222"/>
      <c r="C130" s="222"/>
      <c r="D130" s="222"/>
      <c r="E130" s="222"/>
      <c r="F130" s="222"/>
      <c r="G130" s="222"/>
      <c r="H130" s="222"/>
    </row>
    <row r="131" spans="2:8" x14ac:dyDescent="0.15">
      <c r="B131" s="222"/>
      <c r="C131" s="222"/>
      <c r="D131" s="222"/>
      <c r="E131" s="222"/>
      <c r="F131" s="222"/>
      <c r="G131" s="222"/>
      <c r="H131" s="222"/>
    </row>
    <row r="132" spans="2:8" x14ac:dyDescent="0.15">
      <c r="B132" s="222"/>
      <c r="C132" s="222"/>
      <c r="D132" s="222"/>
      <c r="E132" s="222"/>
      <c r="F132" s="222"/>
      <c r="G132" s="222"/>
      <c r="H132" s="222"/>
    </row>
    <row r="133" spans="2:8" x14ac:dyDescent="0.15">
      <c r="B133" s="222"/>
      <c r="C133" s="222"/>
      <c r="D133" s="222"/>
      <c r="E133" s="222"/>
      <c r="F133" s="222"/>
      <c r="G133" s="222"/>
      <c r="H133" s="222"/>
    </row>
    <row r="134" spans="2:8" x14ac:dyDescent="0.15">
      <c r="B134" s="222"/>
      <c r="C134" s="222"/>
      <c r="D134" s="222"/>
      <c r="E134" s="222"/>
      <c r="F134" s="222"/>
      <c r="G134" s="222"/>
      <c r="H134" s="222"/>
    </row>
    <row r="135" spans="2:8" x14ac:dyDescent="0.15">
      <c r="B135" s="222"/>
      <c r="C135" s="222"/>
      <c r="D135" s="222"/>
      <c r="E135" s="222"/>
      <c r="F135" s="222"/>
      <c r="G135" s="222"/>
      <c r="H135" s="222"/>
    </row>
    <row r="136" spans="2:8" x14ac:dyDescent="0.15">
      <c r="B136" s="222"/>
      <c r="C136" s="222"/>
      <c r="D136" s="222"/>
      <c r="E136" s="222"/>
      <c r="F136" s="222"/>
      <c r="G136" s="222"/>
      <c r="H136" s="222"/>
    </row>
    <row r="137" spans="2:8" x14ac:dyDescent="0.15">
      <c r="B137" s="222"/>
      <c r="C137" s="222"/>
      <c r="D137" s="222"/>
      <c r="E137" s="222"/>
      <c r="F137" s="222"/>
      <c r="G137" s="222"/>
      <c r="H137" s="222"/>
    </row>
    <row r="138" spans="2:8" x14ac:dyDescent="0.15">
      <c r="B138" s="222"/>
      <c r="C138" s="222"/>
      <c r="D138" s="222"/>
      <c r="E138" s="222"/>
      <c r="F138" s="222"/>
      <c r="G138" s="222"/>
      <c r="H138" s="222"/>
    </row>
    <row r="139" spans="2:8" x14ac:dyDescent="0.15">
      <c r="B139" s="222"/>
      <c r="C139" s="222"/>
      <c r="D139" s="222"/>
      <c r="E139" s="222"/>
      <c r="F139" s="222"/>
      <c r="G139" s="222"/>
      <c r="H139" s="222"/>
    </row>
    <row r="140" spans="2:8" x14ac:dyDescent="0.15">
      <c r="B140" s="222"/>
      <c r="C140" s="222"/>
      <c r="D140" s="222"/>
      <c r="E140" s="222"/>
      <c r="F140" s="222"/>
      <c r="G140" s="222"/>
      <c r="H140" s="222"/>
    </row>
    <row r="141" spans="2:8" x14ac:dyDescent="0.15">
      <c r="B141" s="222"/>
      <c r="C141" s="222"/>
      <c r="D141" s="222"/>
      <c r="E141" s="222"/>
      <c r="F141" s="222"/>
      <c r="G141" s="222"/>
      <c r="H141" s="222"/>
    </row>
    <row r="142" spans="2:8" x14ac:dyDescent="0.15">
      <c r="B142" s="222"/>
      <c r="C142" s="222"/>
      <c r="D142" s="222"/>
      <c r="E142" s="222"/>
      <c r="F142" s="222"/>
      <c r="G142" s="222"/>
      <c r="H142" s="222"/>
    </row>
    <row r="143" spans="2:8" x14ac:dyDescent="0.15">
      <c r="B143" s="222"/>
      <c r="C143" s="222"/>
      <c r="D143" s="222"/>
      <c r="E143" s="222"/>
      <c r="F143" s="222"/>
      <c r="G143" s="222"/>
      <c r="H143" s="222"/>
    </row>
    <row r="144" spans="2:8" x14ac:dyDescent="0.15">
      <c r="B144" s="222"/>
      <c r="C144" s="222"/>
      <c r="D144" s="222"/>
      <c r="E144" s="222"/>
      <c r="F144" s="222"/>
      <c r="G144" s="222"/>
      <c r="H144" s="222"/>
    </row>
    <row r="145" spans="2:8" x14ac:dyDescent="0.15">
      <c r="B145" s="222"/>
      <c r="C145" s="222"/>
      <c r="D145" s="222"/>
      <c r="E145" s="222"/>
      <c r="F145" s="222"/>
      <c r="G145" s="222"/>
      <c r="H145" s="222"/>
    </row>
    <row r="146" spans="2:8" x14ac:dyDescent="0.15">
      <c r="B146" s="222"/>
      <c r="C146" s="222"/>
      <c r="D146" s="222"/>
      <c r="E146" s="222"/>
      <c r="F146" s="222"/>
      <c r="G146" s="222"/>
      <c r="H146" s="222"/>
    </row>
    <row r="147" spans="2:8" x14ac:dyDescent="0.15">
      <c r="B147" s="222"/>
      <c r="C147" s="222"/>
      <c r="D147" s="222"/>
      <c r="E147" s="222"/>
      <c r="F147" s="222"/>
      <c r="G147" s="222"/>
      <c r="H147" s="222"/>
    </row>
    <row r="148" spans="2:8" x14ac:dyDescent="0.15">
      <c r="B148" s="222"/>
      <c r="C148" s="222"/>
      <c r="D148" s="222"/>
      <c r="E148" s="222"/>
      <c r="F148" s="222"/>
      <c r="G148" s="222"/>
      <c r="H148" s="222"/>
    </row>
    <row r="149" spans="2:8" x14ac:dyDescent="0.15">
      <c r="B149" s="222"/>
      <c r="C149" s="222"/>
      <c r="D149" s="222"/>
      <c r="E149" s="222"/>
      <c r="F149" s="222"/>
      <c r="G149" s="222"/>
      <c r="H149" s="222"/>
    </row>
    <row r="150" spans="2:8" x14ac:dyDescent="0.15">
      <c r="B150" s="222"/>
      <c r="C150" s="222"/>
      <c r="D150" s="222"/>
      <c r="E150" s="222"/>
      <c r="F150" s="222"/>
      <c r="G150" s="222"/>
      <c r="H150" s="222"/>
    </row>
    <row r="151" spans="2:8" x14ac:dyDescent="0.15">
      <c r="B151" s="222"/>
      <c r="C151" s="222"/>
      <c r="D151" s="222"/>
      <c r="E151" s="222"/>
      <c r="F151" s="222"/>
      <c r="G151" s="222"/>
      <c r="H151" s="222"/>
    </row>
    <row r="152" spans="2:8" x14ac:dyDescent="0.15">
      <c r="B152" s="222"/>
      <c r="C152" s="222"/>
      <c r="D152" s="222"/>
      <c r="E152" s="222"/>
      <c r="F152" s="222"/>
      <c r="G152" s="222"/>
      <c r="H152" s="222"/>
    </row>
    <row r="153" spans="2:8" x14ac:dyDescent="0.15">
      <c r="B153" s="222"/>
      <c r="C153" s="222"/>
      <c r="D153" s="222"/>
      <c r="E153" s="222"/>
      <c r="F153" s="222"/>
      <c r="G153" s="222"/>
      <c r="H153" s="222"/>
    </row>
    <row r="154" spans="2:8" x14ac:dyDescent="0.15">
      <c r="B154" s="222"/>
      <c r="C154" s="222"/>
      <c r="D154" s="222"/>
      <c r="E154" s="222"/>
      <c r="F154" s="222"/>
      <c r="G154" s="222"/>
      <c r="H154" s="222"/>
    </row>
    <row r="155" spans="2:8" x14ac:dyDescent="0.15">
      <c r="B155" s="222"/>
      <c r="C155" s="222"/>
      <c r="D155" s="222"/>
      <c r="E155" s="222"/>
      <c r="F155" s="222"/>
      <c r="G155" s="222"/>
      <c r="H155" s="222"/>
    </row>
    <row r="156" spans="2:8" x14ac:dyDescent="0.15">
      <c r="B156" s="222"/>
      <c r="C156" s="222"/>
      <c r="D156" s="222"/>
      <c r="E156" s="222"/>
      <c r="F156" s="222"/>
      <c r="G156" s="222"/>
      <c r="H156" s="222"/>
    </row>
    <row r="157" spans="2:8" x14ac:dyDescent="0.15">
      <c r="B157" s="222"/>
      <c r="C157" s="222"/>
      <c r="D157" s="222"/>
      <c r="E157" s="222"/>
      <c r="F157" s="222"/>
      <c r="G157" s="222"/>
      <c r="H157" s="222"/>
    </row>
    <row r="158" spans="2:8" x14ac:dyDescent="0.15">
      <c r="B158" s="222"/>
      <c r="C158" s="222"/>
      <c r="D158" s="222"/>
      <c r="E158" s="222"/>
      <c r="F158" s="222"/>
      <c r="G158" s="222"/>
      <c r="H158" s="222"/>
    </row>
    <row r="159" spans="2:8" x14ac:dyDescent="0.15">
      <c r="B159" s="222"/>
      <c r="C159" s="222"/>
      <c r="D159" s="222"/>
      <c r="E159" s="222"/>
      <c r="F159" s="222"/>
      <c r="G159" s="222"/>
      <c r="H159" s="222"/>
    </row>
    <row r="160" spans="2:8" x14ac:dyDescent="0.15">
      <c r="B160" s="222"/>
      <c r="C160" s="222"/>
      <c r="D160" s="222"/>
      <c r="E160" s="222"/>
      <c r="F160" s="222"/>
      <c r="G160" s="222"/>
      <c r="H160" s="222"/>
    </row>
    <row r="161" spans="2:8" x14ac:dyDescent="0.15">
      <c r="B161" s="222"/>
      <c r="C161" s="222"/>
      <c r="D161" s="222"/>
      <c r="E161" s="222"/>
      <c r="F161" s="222"/>
      <c r="G161" s="222"/>
      <c r="H161" s="222"/>
    </row>
    <row r="162" spans="2:8" x14ac:dyDescent="0.15">
      <c r="B162" s="222"/>
      <c r="C162" s="222"/>
      <c r="D162" s="222"/>
      <c r="E162" s="222"/>
      <c r="F162" s="222"/>
      <c r="G162" s="222"/>
      <c r="H162" s="222"/>
    </row>
    <row r="163" spans="2:8" x14ac:dyDescent="0.15">
      <c r="B163" s="222"/>
      <c r="C163" s="222"/>
      <c r="D163" s="222"/>
      <c r="E163" s="222"/>
      <c r="F163" s="222"/>
      <c r="G163" s="222"/>
      <c r="H163" s="222"/>
    </row>
    <row r="164" spans="2:8" x14ac:dyDescent="0.15">
      <c r="B164" s="222"/>
      <c r="C164" s="222"/>
      <c r="D164" s="222"/>
      <c r="E164" s="222"/>
      <c r="F164" s="222"/>
      <c r="G164" s="222"/>
      <c r="H164" s="222"/>
    </row>
    <row r="165" spans="2:8" x14ac:dyDescent="0.15">
      <c r="B165" s="222"/>
      <c r="C165" s="222"/>
      <c r="D165" s="222"/>
      <c r="E165" s="222"/>
      <c r="F165" s="222"/>
      <c r="G165" s="222"/>
      <c r="H165" s="222"/>
    </row>
    <row r="166" spans="2:8" x14ac:dyDescent="0.15">
      <c r="B166" s="222"/>
      <c r="C166" s="222"/>
      <c r="D166" s="222"/>
      <c r="E166" s="222"/>
      <c r="F166" s="222"/>
      <c r="G166" s="222"/>
      <c r="H166" s="222"/>
    </row>
    <row r="167" spans="2:8" x14ac:dyDescent="0.15">
      <c r="B167" s="222"/>
      <c r="C167" s="222"/>
      <c r="D167" s="222"/>
      <c r="E167" s="222"/>
      <c r="F167" s="222"/>
      <c r="G167" s="222"/>
      <c r="H167" s="222"/>
    </row>
    <row r="168" spans="2:8" x14ac:dyDescent="0.15">
      <c r="B168" s="222"/>
      <c r="C168" s="222"/>
      <c r="D168" s="222"/>
      <c r="E168" s="222"/>
      <c r="F168" s="222"/>
      <c r="G168" s="222"/>
      <c r="H168" s="222"/>
    </row>
    <row r="169" spans="2:8" x14ac:dyDescent="0.15">
      <c r="B169" s="222"/>
      <c r="C169" s="222"/>
      <c r="D169" s="222"/>
      <c r="E169" s="222"/>
      <c r="F169" s="222"/>
      <c r="G169" s="222"/>
      <c r="H169" s="222"/>
    </row>
    <row r="170" spans="2:8" x14ac:dyDescent="0.15">
      <c r="B170" s="222"/>
      <c r="C170" s="222"/>
      <c r="D170" s="222"/>
      <c r="E170" s="222"/>
      <c r="F170" s="222"/>
      <c r="G170" s="222"/>
      <c r="H170" s="222"/>
    </row>
    <row r="171" spans="2:8" x14ac:dyDescent="0.15">
      <c r="B171" s="222"/>
      <c r="C171" s="222"/>
      <c r="D171" s="222"/>
      <c r="E171" s="222"/>
      <c r="F171" s="222"/>
      <c r="G171" s="222"/>
      <c r="H171" s="222"/>
    </row>
    <row r="172" spans="2:8" x14ac:dyDescent="0.15">
      <c r="B172" s="222"/>
      <c r="C172" s="222"/>
      <c r="D172" s="222"/>
      <c r="E172" s="222"/>
      <c r="F172" s="222"/>
      <c r="G172" s="222"/>
      <c r="H172" s="222"/>
    </row>
    <row r="173" spans="2:8" x14ac:dyDescent="0.15">
      <c r="B173" s="222"/>
      <c r="C173" s="222"/>
      <c r="D173" s="222"/>
      <c r="E173" s="222"/>
      <c r="F173" s="222"/>
      <c r="G173" s="222"/>
      <c r="H173" s="222"/>
    </row>
    <row r="174" spans="2:8" x14ac:dyDescent="0.15">
      <c r="B174" s="222"/>
      <c r="C174" s="222"/>
      <c r="D174" s="222"/>
      <c r="E174" s="222"/>
      <c r="F174" s="222"/>
      <c r="G174" s="222"/>
      <c r="H174" s="222"/>
    </row>
    <row r="175" spans="2:8" x14ac:dyDescent="0.15">
      <c r="B175" s="222"/>
      <c r="C175" s="222"/>
      <c r="D175" s="222"/>
      <c r="E175" s="222"/>
      <c r="F175" s="222"/>
      <c r="G175" s="222"/>
      <c r="H175" s="222"/>
    </row>
    <row r="176" spans="2:8" x14ac:dyDescent="0.15">
      <c r="B176" s="222"/>
      <c r="C176" s="222"/>
      <c r="D176" s="222"/>
      <c r="E176" s="222"/>
      <c r="F176" s="222"/>
      <c r="G176" s="222"/>
      <c r="H176" s="222"/>
    </row>
    <row r="177" spans="2:8" x14ac:dyDescent="0.15">
      <c r="B177" s="222"/>
      <c r="C177" s="222"/>
      <c r="D177" s="222"/>
      <c r="E177" s="222"/>
      <c r="F177" s="222"/>
      <c r="G177" s="222"/>
      <c r="H177" s="222"/>
    </row>
    <row r="178" spans="2:8" x14ac:dyDescent="0.15">
      <c r="B178" s="222"/>
      <c r="C178" s="222"/>
      <c r="D178" s="222"/>
      <c r="E178" s="222"/>
      <c r="F178" s="222"/>
      <c r="G178" s="222"/>
      <c r="H178" s="222"/>
    </row>
    <row r="179" spans="2:8" x14ac:dyDescent="0.15">
      <c r="B179" s="222"/>
      <c r="C179" s="222"/>
      <c r="D179" s="222"/>
      <c r="E179" s="222"/>
      <c r="F179" s="222"/>
      <c r="G179" s="222"/>
      <c r="H179" s="222"/>
    </row>
    <row r="180" spans="2:8" x14ac:dyDescent="0.15">
      <c r="B180" s="222"/>
      <c r="C180" s="222"/>
      <c r="D180" s="222"/>
      <c r="E180" s="222"/>
      <c r="F180" s="222"/>
      <c r="G180" s="222"/>
      <c r="H180" s="222"/>
    </row>
    <row r="181" spans="2:8" x14ac:dyDescent="0.15">
      <c r="B181" s="222"/>
      <c r="C181" s="222"/>
      <c r="D181" s="222"/>
      <c r="E181" s="222"/>
      <c r="F181" s="222"/>
      <c r="G181" s="222"/>
      <c r="H181" s="222"/>
    </row>
    <row r="182" spans="2:8" x14ac:dyDescent="0.15">
      <c r="B182" s="222"/>
      <c r="C182" s="222"/>
      <c r="D182" s="222"/>
      <c r="E182" s="222"/>
      <c r="F182" s="222"/>
      <c r="G182" s="222"/>
      <c r="H182" s="222"/>
    </row>
    <row r="183" spans="2:8" x14ac:dyDescent="0.15">
      <c r="B183" s="222"/>
      <c r="C183" s="222"/>
      <c r="D183" s="222"/>
      <c r="E183" s="222"/>
      <c r="F183" s="222"/>
      <c r="G183" s="222"/>
      <c r="H183" s="222"/>
    </row>
    <row r="184" spans="2:8" x14ac:dyDescent="0.15">
      <c r="B184" s="222"/>
      <c r="C184" s="222"/>
      <c r="D184" s="222"/>
      <c r="E184" s="222"/>
      <c r="F184" s="222"/>
      <c r="G184" s="222"/>
      <c r="H184" s="222"/>
    </row>
    <row r="185" spans="2:8" x14ac:dyDescent="0.15">
      <c r="B185" s="222"/>
      <c r="C185" s="222"/>
      <c r="D185" s="222"/>
      <c r="E185" s="222"/>
      <c r="F185" s="222"/>
      <c r="G185" s="222"/>
      <c r="H185" s="222"/>
    </row>
    <row r="186" spans="2:8" x14ac:dyDescent="0.15">
      <c r="B186" s="222"/>
      <c r="C186" s="222"/>
      <c r="D186" s="222"/>
      <c r="E186" s="222"/>
      <c r="F186" s="222"/>
      <c r="G186" s="222"/>
      <c r="H186" s="222"/>
    </row>
    <row r="187" spans="2:8" x14ac:dyDescent="0.15">
      <c r="B187" s="222"/>
      <c r="C187" s="222"/>
      <c r="D187" s="222"/>
      <c r="E187" s="222"/>
      <c r="F187" s="222"/>
      <c r="G187" s="222"/>
      <c r="H187" s="222"/>
    </row>
    <row r="188" spans="2:8" x14ac:dyDescent="0.15">
      <c r="B188" s="222"/>
      <c r="C188" s="222"/>
      <c r="D188" s="222"/>
      <c r="E188" s="222"/>
      <c r="F188" s="222"/>
      <c r="G188" s="222"/>
      <c r="H188" s="222"/>
    </row>
    <row r="189" spans="2:8" x14ac:dyDescent="0.15">
      <c r="B189" s="222"/>
      <c r="C189" s="222"/>
      <c r="D189" s="222"/>
      <c r="E189" s="222"/>
      <c r="F189" s="222"/>
      <c r="G189" s="222"/>
      <c r="H189" s="222"/>
    </row>
    <row r="190" spans="2:8" x14ac:dyDescent="0.15">
      <c r="B190" s="222"/>
      <c r="C190" s="222"/>
      <c r="D190" s="222"/>
      <c r="E190" s="222"/>
      <c r="F190" s="222"/>
      <c r="G190" s="222"/>
      <c r="H190" s="222"/>
    </row>
    <row r="191" spans="2:8" x14ac:dyDescent="0.15">
      <c r="B191" s="222"/>
      <c r="C191" s="222"/>
      <c r="D191" s="222"/>
      <c r="E191" s="222"/>
      <c r="F191" s="222"/>
      <c r="G191" s="222"/>
      <c r="H191" s="222"/>
    </row>
    <row r="192" spans="2:8" x14ac:dyDescent="0.15">
      <c r="B192" s="222"/>
      <c r="C192" s="222"/>
      <c r="D192" s="222"/>
      <c r="E192" s="222"/>
      <c r="F192" s="222"/>
      <c r="G192" s="222"/>
      <c r="H192" s="222"/>
    </row>
    <row r="193" spans="2:8" x14ac:dyDescent="0.15">
      <c r="B193" s="222"/>
      <c r="C193" s="222"/>
      <c r="D193" s="222"/>
      <c r="E193" s="222"/>
      <c r="F193" s="222"/>
      <c r="G193" s="222"/>
      <c r="H193" s="222"/>
    </row>
    <row r="194" spans="2:8" x14ac:dyDescent="0.15">
      <c r="B194" s="222"/>
      <c r="C194" s="222"/>
      <c r="D194" s="222"/>
      <c r="E194" s="222"/>
      <c r="F194" s="222"/>
      <c r="G194" s="222"/>
      <c r="H194" s="222"/>
    </row>
    <row r="195" spans="2:8" x14ac:dyDescent="0.15">
      <c r="B195" s="222"/>
      <c r="C195" s="222"/>
      <c r="D195" s="222"/>
      <c r="E195" s="222"/>
      <c r="F195" s="222"/>
      <c r="G195" s="222"/>
      <c r="H195" s="222"/>
    </row>
    <row r="196" spans="2:8" x14ac:dyDescent="0.15">
      <c r="B196" s="222"/>
      <c r="C196" s="222"/>
      <c r="D196" s="222"/>
      <c r="E196" s="222"/>
      <c r="F196" s="222"/>
      <c r="G196" s="222"/>
      <c r="H196" s="222"/>
    </row>
    <row r="197" spans="2:8" x14ac:dyDescent="0.15">
      <c r="B197" s="222"/>
      <c r="C197" s="222"/>
      <c r="D197" s="222"/>
      <c r="E197" s="222"/>
      <c r="F197" s="222"/>
      <c r="G197" s="222"/>
      <c r="H197" s="222"/>
    </row>
    <row r="198" spans="2:8" x14ac:dyDescent="0.15">
      <c r="B198" s="222"/>
      <c r="C198" s="222"/>
      <c r="D198" s="222"/>
      <c r="E198" s="222"/>
      <c r="F198" s="222"/>
      <c r="G198" s="222"/>
      <c r="H198" s="222"/>
    </row>
    <row r="199" spans="2:8" x14ac:dyDescent="0.15">
      <c r="B199" s="222"/>
      <c r="C199" s="222"/>
      <c r="D199" s="222"/>
      <c r="E199" s="222"/>
      <c r="F199" s="222"/>
      <c r="G199" s="222"/>
      <c r="H199" s="222"/>
    </row>
    <row r="200" spans="2:8" x14ac:dyDescent="0.15">
      <c r="B200" s="222"/>
      <c r="C200" s="222"/>
      <c r="D200" s="222"/>
      <c r="E200" s="222"/>
      <c r="F200" s="222"/>
      <c r="G200" s="222"/>
      <c r="H200" s="222"/>
    </row>
    <row r="201" spans="2:8" x14ac:dyDescent="0.15">
      <c r="B201" s="222"/>
      <c r="C201" s="222"/>
      <c r="D201" s="222"/>
      <c r="E201" s="222"/>
      <c r="F201" s="222"/>
      <c r="G201" s="222"/>
      <c r="H201" s="222"/>
    </row>
    <row r="202" spans="2:8" x14ac:dyDescent="0.15">
      <c r="B202" s="222"/>
      <c r="C202" s="222"/>
      <c r="D202" s="222"/>
      <c r="E202" s="222"/>
      <c r="F202" s="222"/>
      <c r="G202" s="222"/>
      <c r="H202" s="222"/>
    </row>
    <row r="203" spans="2:8" x14ac:dyDescent="0.15">
      <c r="B203" s="222"/>
      <c r="C203" s="222"/>
      <c r="D203" s="222"/>
      <c r="E203" s="222"/>
      <c r="F203" s="222"/>
      <c r="G203" s="222"/>
      <c r="H203" s="222"/>
    </row>
    <row r="204" spans="2:8" x14ac:dyDescent="0.15">
      <c r="B204" s="222"/>
      <c r="C204" s="222"/>
      <c r="D204" s="222"/>
      <c r="E204" s="222"/>
      <c r="F204" s="222"/>
      <c r="G204" s="222"/>
      <c r="H204" s="222"/>
    </row>
    <row r="205" spans="2:8" x14ac:dyDescent="0.15">
      <c r="B205" s="222"/>
      <c r="C205" s="222"/>
      <c r="D205" s="222"/>
      <c r="E205" s="222"/>
      <c r="F205" s="222"/>
      <c r="G205" s="222"/>
      <c r="H205" s="222"/>
    </row>
    <row r="206" spans="2:8" x14ac:dyDescent="0.15">
      <c r="B206" s="222"/>
      <c r="C206" s="222"/>
      <c r="D206" s="222"/>
      <c r="E206" s="222"/>
      <c r="F206" s="222"/>
      <c r="G206" s="222"/>
      <c r="H206" s="222"/>
    </row>
    <row r="207" spans="2:8" x14ac:dyDescent="0.15">
      <c r="B207" s="222"/>
      <c r="C207" s="222"/>
      <c r="D207" s="222"/>
      <c r="E207" s="222"/>
      <c r="F207" s="222"/>
      <c r="G207" s="222"/>
      <c r="H207" s="222"/>
    </row>
    <row r="208" spans="2:8" x14ac:dyDescent="0.15">
      <c r="B208" s="222"/>
      <c r="C208" s="222"/>
      <c r="D208" s="222"/>
      <c r="E208" s="222"/>
      <c r="F208" s="222"/>
      <c r="G208" s="222"/>
      <c r="H208" s="222"/>
    </row>
    <row r="209" spans="2:8" x14ac:dyDescent="0.15">
      <c r="B209" s="222"/>
      <c r="C209" s="222"/>
      <c r="D209" s="222"/>
      <c r="E209" s="222"/>
      <c r="F209" s="222"/>
      <c r="G209" s="222"/>
      <c r="H209" s="222"/>
    </row>
    <row r="210" spans="2:8" x14ac:dyDescent="0.15">
      <c r="B210" s="222"/>
      <c r="C210" s="222"/>
      <c r="D210" s="222"/>
      <c r="E210" s="222"/>
      <c r="F210" s="222"/>
      <c r="G210" s="222"/>
      <c r="H210" s="222"/>
    </row>
    <row r="211" spans="2:8" x14ac:dyDescent="0.15">
      <c r="B211" s="222"/>
      <c r="C211" s="222"/>
      <c r="D211" s="222"/>
      <c r="E211" s="222"/>
      <c r="F211" s="222"/>
      <c r="G211" s="222"/>
      <c r="H211" s="222"/>
    </row>
    <row r="212" spans="2:8" x14ac:dyDescent="0.15">
      <c r="B212" s="222"/>
      <c r="C212" s="222"/>
      <c r="D212" s="222"/>
      <c r="E212" s="222"/>
      <c r="F212" s="222"/>
      <c r="G212" s="222"/>
      <c r="H212" s="222"/>
    </row>
    <row r="213" spans="2:8" x14ac:dyDescent="0.15">
      <c r="B213" s="222"/>
      <c r="C213" s="222"/>
      <c r="D213" s="222"/>
      <c r="E213" s="222"/>
      <c r="F213" s="222"/>
      <c r="G213" s="222"/>
      <c r="H213" s="222"/>
    </row>
    <row r="214" spans="2:8" x14ac:dyDescent="0.15">
      <c r="B214" s="222"/>
      <c r="C214" s="222"/>
      <c r="D214" s="222"/>
      <c r="E214" s="222"/>
      <c r="F214" s="222"/>
      <c r="G214" s="222"/>
      <c r="H214" s="222"/>
    </row>
    <row r="215" spans="2:8" x14ac:dyDescent="0.15">
      <c r="B215" s="222"/>
      <c r="C215" s="222"/>
      <c r="D215" s="222"/>
      <c r="E215" s="222"/>
      <c r="F215" s="222"/>
      <c r="G215" s="222"/>
      <c r="H215" s="222"/>
    </row>
    <row r="216" spans="2:8" x14ac:dyDescent="0.15">
      <c r="B216" s="222"/>
      <c r="C216" s="222"/>
      <c r="D216" s="222"/>
      <c r="E216" s="222"/>
      <c r="F216" s="222"/>
      <c r="G216" s="222"/>
      <c r="H216" s="222"/>
    </row>
    <row r="217" spans="2:8" x14ac:dyDescent="0.15">
      <c r="B217" s="222"/>
      <c r="C217" s="222"/>
      <c r="D217" s="222"/>
      <c r="E217" s="222"/>
      <c r="F217" s="222"/>
      <c r="G217" s="222"/>
      <c r="H217" s="222"/>
    </row>
    <row r="218" spans="2:8" x14ac:dyDescent="0.15">
      <c r="B218" s="222"/>
      <c r="C218" s="222"/>
      <c r="D218" s="222"/>
      <c r="E218" s="222"/>
      <c r="F218" s="222"/>
      <c r="G218" s="222"/>
      <c r="H218" s="222"/>
    </row>
    <row r="219" spans="2:8" x14ac:dyDescent="0.15">
      <c r="B219" s="222"/>
      <c r="C219" s="222"/>
      <c r="D219" s="222"/>
      <c r="E219" s="222"/>
      <c r="F219" s="222"/>
      <c r="G219" s="222"/>
      <c r="H219" s="222"/>
    </row>
    <row r="220" spans="2:8" x14ac:dyDescent="0.15">
      <c r="B220" s="222"/>
      <c r="C220" s="222"/>
      <c r="D220" s="222"/>
      <c r="E220" s="222"/>
      <c r="F220" s="222"/>
      <c r="G220" s="222"/>
      <c r="H220" s="222"/>
    </row>
    <row r="221" spans="2:8" x14ac:dyDescent="0.15">
      <c r="B221" s="222"/>
      <c r="C221" s="222"/>
      <c r="D221" s="222"/>
      <c r="E221" s="222"/>
      <c r="F221" s="222"/>
      <c r="G221" s="222"/>
      <c r="H221" s="222"/>
    </row>
    <row r="222" spans="2:8" x14ac:dyDescent="0.15">
      <c r="B222" s="222"/>
      <c r="C222" s="222"/>
      <c r="D222" s="222"/>
      <c r="E222" s="222"/>
      <c r="F222" s="222"/>
      <c r="G222" s="222"/>
      <c r="H222" s="222"/>
    </row>
    <row r="223" spans="2:8" x14ac:dyDescent="0.15">
      <c r="B223" s="222"/>
      <c r="C223" s="222"/>
      <c r="D223" s="222"/>
      <c r="E223" s="222"/>
      <c r="F223" s="222"/>
      <c r="G223" s="222"/>
      <c r="H223" s="222"/>
    </row>
    <row r="224" spans="2:8" x14ac:dyDescent="0.15">
      <c r="B224" s="222"/>
      <c r="C224" s="222"/>
      <c r="D224" s="222"/>
      <c r="E224" s="222"/>
      <c r="F224" s="222"/>
      <c r="G224" s="222"/>
      <c r="H224" s="222"/>
    </row>
    <row r="225" spans="2:8" x14ac:dyDescent="0.15">
      <c r="B225" s="222"/>
      <c r="C225" s="222"/>
      <c r="D225" s="222"/>
      <c r="E225" s="222"/>
      <c r="F225" s="222"/>
      <c r="G225" s="222"/>
      <c r="H225" s="222"/>
    </row>
    <row r="226" spans="2:8" x14ac:dyDescent="0.15">
      <c r="B226" s="222"/>
      <c r="C226" s="222"/>
      <c r="D226" s="222"/>
      <c r="E226" s="222"/>
      <c r="F226" s="222"/>
      <c r="G226" s="222"/>
      <c r="H226" s="222"/>
    </row>
    <row r="227" spans="2:8" x14ac:dyDescent="0.15">
      <c r="B227" s="222"/>
      <c r="C227" s="222"/>
      <c r="D227" s="222"/>
      <c r="E227" s="222"/>
      <c r="F227" s="222"/>
      <c r="G227" s="222"/>
      <c r="H227" s="222"/>
    </row>
    <row r="228" spans="2:8" x14ac:dyDescent="0.15">
      <c r="B228" s="222"/>
      <c r="C228" s="222"/>
      <c r="D228" s="222"/>
      <c r="E228" s="222"/>
      <c r="F228" s="222"/>
      <c r="G228" s="222"/>
      <c r="H228" s="222"/>
    </row>
    <row r="229" spans="2:8" x14ac:dyDescent="0.15">
      <c r="B229" s="222"/>
      <c r="C229" s="222"/>
      <c r="D229" s="222"/>
      <c r="E229" s="222"/>
      <c r="F229" s="222"/>
      <c r="G229" s="222"/>
      <c r="H229" s="222"/>
    </row>
    <row r="230" spans="2:8" x14ac:dyDescent="0.15">
      <c r="B230" s="222"/>
      <c r="C230" s="222"/>
      <c r="D230" s="222"/>
      <c r="E230" s="222"/>
      <c r="F230" s="222"/>
      <c r="G230" s="222"/>
      <c r="H230" s="222"/>
    </row>
    <row r="231" spans="2:8" x14ac:dyDescent="0.15">
      <c r="B231" s="222"/>
      <c r="C231" s="222"/>
      <c r="D231" s="222"/>
      <c r="E231" s="222"/>
      <c r="F231" s="222"/>
      <c r="G231" s="222"/>
      <c r="H231" s="222"/>
    </row>
    <row r="232" spans="2:8" x14ac:dyDescent="0.15">
      <c r="B232" s="222"/>
      <c r="C232" s="222"/>
      <c r="D232" s="222"/>
      <c r="E232" s="222"/>
      <c r="F232" s="222"/>
      <c r="G232" s="222"/>
      <c r="H232" s="222"/>
    </row>
    <row r="233" spans="2:8" x14ac:dyDescent="0.15">
      <c r="B233" s="222"/>
      <c r="C233" s="222"/>
      <c r="D233" s="222"/>
      <c r="E233" s="222"/>
      <c r="F233" s="222"/>
      <c r="G233" s="222"/>
      <c r="H233" s="222"/>
    </row>
    <row r="234" spans="2:8" x14ac:dyDescent="0.15">
      <c r="B234" s="222"/>
      <c r="C234" s="222"/>
      <c r="D234" s="222"/>
      <c r="E234" s="222"/>
      <c r="F234" s="222"/>
      <c r="G234" s="222"/>
      <c r="H234" s="222"/>
    </row>
    <row r="235" spans="2:8" x14ac:dyDescent="0.15">
      <c r="B235" s="222"/>
      <c r="C235" s="222"/>
      <c r="D235" s="222"/>
      <c r="E235" s="222"/>
      <c r="F235" s="222"/>
      <c r="G235" s="222"/>
      <c r="H235" s="222"/>
    </row>
    <row r="236" spans="2:8" x14ac:dyDescent="0.15">
      <c r="B236" s="222"/>
      <c r="C236" s="222"/>
      <c r="D236" s="222"/>
      <c r="E236" s="222"/>
      <c r="F236" s="222"/>
      <c r="G236" s="222"/>
      <c r="H236" s="222"/>
    </row>
    <row r="237" spans="2:8" x14ac:dyDescent="0.15">
      <c r="B237" s="222"/>
      <c r="C237" s="222"/>
      <c r="D237" s="222"/>
      <c r="E237" s="222"/>
      <c r="F237" s="222"/>
      <c r="G237" s="222"/>
      <c r="H237" s="222"/>
    </row>
    <row r="238" spans="2:8" x14ac:dyDescent="0.15">
      <c r="B238" s="222"/>
      <c r="C238" s="222"/>
      <c r="D238" s="222"/>
      <c r="E238" s="222"/>
      <c r="F238" s="222"/>
      <c r="G238" s="222"/>
      <c r="H238" s="222"/>
    </row>
    <row r="239" spans="2:8" x14ac:dyDescent="0.15">
      <c r="B239" s="222"/>
      <c r="C239" s="222"/>
      <c r="D239" s="222"/>
      <c r="E239" s="222"/>
      <c r="F239" s="222"/>
      <c r="G239" s="222"/>
      <c r="H239" s="222"/>
    </row>
    <row r="240" spans="2:8" x14ac:dyDescent="0.15">
      <c r="B240" s="222"/>
      <c r="C240" s="222"/>
      <c r="D240" s="222"/>
      <c r="E240" s="222"/>
      <c r="F240" s="222"/>
      <c r="G240" s="222"/>
      <c r="H240" s="222"/>
    </row>
    <row r="241" spans="2:8" x14ac:dyDescent="0.15">
      <c r="B241" s="222"/>
      <c r="C241" s="222"/>
      <c r="D241" s="222"/>
      <c r="E241" s="222"/>
      <c r="F241" s="222"/>
      <c r="G241" s="222"/>
      <c r="H241" s="222"/>
    </row>
    <row r="242" spans="2:8" x14ac:dyDescent="0.15">
      <c r="B242" s="222"/>
      <c r="C242" s="222"/>
      <c r="D242" s="222"/>
      <c r="E242" s="222"/>
      <c r="F242" s="222"/>
      <c r="G242" s="222"/>
      <c r="H242" s="222"/>
    </row>
    <row r="243" spans="2:8" x14ac:dyDescent="0.15">
      <c r="B243" s="222"/>
      <c r="C243" s="222"/>
      <c r="D243" s="222"/>
      <c r="E243" s="222"/>
      <c r="F243" s="222"/>
      <c r="G243" s="222"/>
      <c r="H243" s="222"/>
    </row>
    <row r="244" spans="2:8" x14ac:dyDescent="0.15">
      <c r="B244" s="222"/>
      <c r="C244" s="222"/>
      <c r="D244" s="222"/>
      <c r="E244" s="222"/>
      <c r="F244" s="222"/>
      <c r="G244" s="222"/>
      <c r="H244" s="222"/>
    </row>
    <row r="245" spans="2:8" x14ac:dyDescent="0.15">
      <c r="B245" s="222"/>
      <c r="C245" s="222"/>
      <c r="D245" s="222"/>
      <c r="E245" s="222"/>
      <c r="F245" s="222"/>
      <c r="G245" s="222"/>
      <c r="H245" s="222"/>
    </row>
    <row r="246" spans="2:8" x14ac:dyDescent="0.15">
      <c r="B246" s="222"/>
      <c r="C246" s="222"/>
      <c r="D246" s="222"/>
      <c r="E246" s="222"/>
      <c r="F246" s="222"/>
      <c r="G246" s="222"/>
      <c r="H246" s="222"/>
    </row>
    <row r="247" spans="2:8" x14ac:dyDescent="0.15">
      <c r="B247" s="222"/>
      <c r="C247" s="222"/>
      <c r="D247" s="222"/>
      <c r="E247" s="222"/>
      <c r="F247" s="222"/>
      <c r="G247" s="222"/>
      <c r="H247" s="222"/>
    </row>
    <row r="248" spans="2:8" x14ac:dyDescent="0.15">
      <c r="B248" s="222"/>
      <c r="C248" s="222"/>
      <c r="D248" s="222"/>
      <c r="E248" s="222"/>
      <c r="F248" s="222"/>
      <c r="G248" s="222"/>
      <c r="H248" s="222"/>
    </row>
    <row r="249" spans="2:8" x14ac:dyDescent="0.15">
      <c r="B249" s="222"/>
      <c r="C249" s="222"/>
      <c r="D249" s="222"/>
      <c r="E249" s="222"/>
      <c r="F249" s="222"/>
      <c r="G249" s="222"/>
      <c r="H249" s="222"/>
    </row>
    <row r="250" spans="2:8" x14ac:dyDescent="0.15">
      <c r="B250" s="222"/>
      <c r="C250" s="222"/>
      <c r="D250" s="222"/>
      <c r="E250" s="222"/>
      <c r="F250" s="222"/>
      <c r="G250" s="222"/>
      <c r="H250" s="222"/>
    </row>
    <row r="251" spans="2:8" x14ac:dyDescent="0.15">
      <c r="B251" s="222"/>
      <c r="C251" s="222"/>
      <c r="D251" s="222"/>
      <c r="E251" s="222"/>
      <c r="F251" s="222"/>
      <c r="G251" s="222"/>
      <c r="H251" s="222"/>
    </row>
    <row r="252" spans="2:8" x14ac:dyDescent="0.15">
      <c r="B252" s="222"/>
      <c r="C252" s="222"/>
      <c r="D252" s="222"/>
      <c r="E252" s="222"/>
      <c r="F252" s="222"/>
      <c r="G252" s="222"/>
      <c r="H252" s="222"/>
    </row>
    <row r="253" spans="2:8" x14ac:dyDescent="0.15">
      <c r="B253" s="222"/>
      <c r="C253" s="222"/>
      <c r="D253" s="222"/>
      <c r="E253" s="222"/>
      <c r="F253" s="222"/>
      <c r="G253" s="222"/>
      <c r="H253" s="222"/>
    </row>
    <row r="254" spans="2:8" x14ac:dyDescent="0.15">
      <c r="B254" s="222"/>
      <c r="C254" s="222"/>
      <c r="D254" s="222"/>
      <c r="E254" s="222"/>
      <c r="F254" s="222"/>
      <c r="G254" s="222"/>
      <c r="H254" s="222"/>
    </row>
    <row r="255" spans="2:8" x14ac:dyDescent="0.15">
      <c r="B255" s="222"/>
      <c r="C255" s="222"/>
      <c r="D255" s="222"/>
      <c r="E255" s="222"/>
      <c r="F255" s="222"/>
      <c r="G255" s="222"/>
      <c r="H255" s="222"/>
    </row>
    <row r="256" spans="2:8" x14ac:dyDescent="0.15">
      <c r="B256" s="222"/>
      <c r="C256" s="222"/>
      <c r="D256" s="222"/>
      <c r="E256" s="222"/>
      <c r="F256" s="222"/>
      <c r="G256" s="222"/>
      <c r="H256" s="222"/>
    </row>
    <row r="257" spans="2:8" x14ac:dyDescent="0.15">
      <c r="B257" s="222"/>
      <c r="C257" s="222"/>
      <c r="D257" s="222"/>
      <c r="E257" s="222"/>
      <c r="F257" s="222"/>
      <c r="G257" s="222"/>
      <c r="H257" s="222"/>
    </row>
    <row r="258" spans="2:8" x14ac:dyDescent="0.15">
      <c r="B258" s="222"/>
      <c r="C258" s="222"/>
      <c r="D258" s="222"/>
      <c r="E258" s="222"/>
      <c r="F258" s="222"/>
      <c r="G258" s="222"/>
      <c r="H258" s="222"/>
    </row>
    <row r="259" spans="2:8" x14ac:dyDescent="0.15">
      <c r="B259" s="222"/>
      <c r="C259" s="222"/>
      <c r="D259" s="222"/>
      <c r="E259" s="222"/>
      <c r="F259" s="222"/>
      <c r="G259" s="222"/>
      <c r="H259" s="222"/>
    </row>
    <row r="260" spans="2:8" x14ac:dyDescent="0.15">
      <c r="B260" s="222"/>
      <c r="C260" s="222"/>
      <c r="D260" s="222"/>
      <c r="E260" s="222"/>
      <c r="F260" s="222"/>
      <c r="G260" s="222"/>
      <c r="H260" s="222"/>
    </row>
    <row r="261" spans="2:8" x14ac:dyDescent="0.15">
      <c r="B261" s="222"/>
      <c r="C261" s="222"/>
      <c r="D261" s="222"/>
      <c r="E261" s="222"/>
      <c r="F261" s="222"/>
      <c r="G261" s="222"/>
      <c r="H261" s="222"/>
    </row>
    <row r="262" spans="2:8" x14ac:dyDescent="0.15">
      <c r="B262" s="222"/>
      <c r="C262" s="222"/>
      <c r="D262" s="222"/>
      <c r="E262" s="222"/>
      <c r="F262" s="222"/>
      <c r="G262" s="222"/>
      <c r="H262" s="222"/>
    </row>
    <row r="263" spans="2:8" x14ac:dyDescent="0.15">
      <c r="B263" s="222"/>
      <c r="C263" s="222"/>
      <c r="D263" s="222"/>
      <c r="E263" s="222"/>
      <c r="F263" s="222"/>
      <c r="G263" s="222"/>
      <c r="H263" s="222"/>
    </row>
    <row r="264" spans="2:8" x14ac:dyDescent="0.15">
      <c r="B264" s="222"/>
      <c r="C264" s="222"/>
      <c r="D264" s="222"/>
      <c r="E264" s="222"/>
      <c r="F264" s="222"/>
      <c r="G264" s="222"/>
      <c r="H264" s="222"/>
    </row>
    <row r="265" spans="2:8" x14ac:dyDescent="0.15">
      <c r="B265" s="222"/>
      <c r="C265" s="222"/>
      <c r="D265" s="222"/>
      <c r="E265" s="222"/>
      <c r="F265" s="222"/>
      <c r="G265" s="222"/>
      <c r="H265" s="222"/>
    </row>
    <row r="266" spans="2:8" x14ac:dyDescent="0.15">
      <c r="B266" s="222"/>
      <c r="C266" s="222"/>
      <c r="D266" s="222"/>
      <c r="E266" s="222"/>
      <c r="F266" s="222"/>
      <c r="G266" s="222"/>
      <c r="H266" s="222"/>
    </row>
    <row r="267" spans="2:8" x14ac:dyDescent="0.15">
      <c r="B267" s="222"/>
      <c r="C267" s="222"/>
      <c r="D267" s="222"/>
      <c r="E267" s="222"/>
      <c r="F267" s="222"/>
      <c r="G267" s="222"/>
      <c r="H267" s="222"/>
    </row>
    <row r="268" spans="2:8" x14ac:dyDescent="0.15">
      <c r="B268" s="222"/>
      <c r="C268" s="222"/>
      <c r="D268" s="222"/>
      <c r="E268" s="222"/>
      <c r="F268" s="222"/>
      <c r="G268" s="222"/>
      <c r="H268" s="222"/>
    </row>
    <row r="269" spans="2:8" x14ac:dyDescent="0.15">
      <c r="B269" s="222"/>
      <c r="C269" s="222"/>
      <c r="D269" s="222"/>
      <c r="E269" s="222"/>
      <c r="F269" s="222"/>
      <c r="G269" s="222"/>
      <c r="H269" s="222"/>
    </row>
    <row r="270" spans="2:8" x14ac:dyDescent="0.15">
      <c r="B270" s="222"/>
      <c r="C270" s="222"/>
      <c r="D270" s="222"/>
      <c r="E270" s="222"/>
      <c r="F270" s="222"/>
      <c r="G270" s="222"/>
      <c r="H270" s="222"/>
    </row>
    <row r="271" spans="2:8" x14ac:dyDescent="0.15">
      <c r="B271" s="222"/>
      <c r="C271" s="222"/>
      <c r="D271" s="222"/>
      <c r="E271" s="222"/>
      <c r="F271" s="222"/>
      <c r="G271" s="222"/>
      <c r="H271" s="222"/>
    </row>
    <row r="272" spans="2:8" x14ac:dyDescent="0.15">
      <c r="B272" s="222"/>
      <c r="C272" s="222"/>
      <c r="D272" s="222"/>
      <c r="E272" s="222"/>
      <c r="F272" s="222"/>
      <c r="G272" s="222"/>
      <c r="H272" s="222"/>
    </row>
    <row r="273" spans="2:8" x14ac:dyDescent="0.15">
      <c r="B273" s="222"/>
      <c r="C273" s="222"/>
      <c r="D273" s="222"/>
      <c r="E273" s="222"/>
      <c r="F273" s="222"/>
      <c r="G273" s="222"/>
      <c r="H273" s="222"/>
    </row>
    <row r="274" spans="2:8" x14ac:dyDescent="0.15">
      <c r="B274" s="222"/>
      <c r="C274" s="222"/>
      <c r="D274" s="222"/>
      <c r="E274" s="222"/>
      <c r="F274" s="222"/>
      <c r="G274" s="222"/>
      <c r="H274" s="222"/>
    </row>
    <row r="275" spans="2:8" x14ac:dyDescent="0.15">
      <c r="B275" s="222"/>
      <c r="C275" s="222"/>
      <c r="D275" s="222"/>
      <c r="E275" s="222"/>
      <c r="F275" s="222"/>
      <c r="G275" s="222"/>
      <c r="H275" s="222"/>
    </row>
    <row r="276" spans="2:8" x14ac:dyDescent="0.15">
      <c r="B276" s="222"/>
      <c r="C276" s="222"/>
      <c r="D276" s="222"/>
      <c r="E276" s="222"/>
      <c r="F276" s="222"/>
      <c r="G276" s="222"/>
      <c r="H276" s="222"/>
    </row>
    <row r="277" spans="2:8" x14ac:dyDescent="0.15">
      <c r="B277" s="222"/>
      <c r="C277" s="222"/>
      <c r="D277" s="222"/>
      <c r="E277" s="222"/>
      <c r="F277" s="222"/>
      <c r="G277" s="222"/>
      <c r="H277" s="222"/>
    </row>
    <row r="278" spans="2:8" x14ac:dyDescent="0.15">
      <c r="B278" s="222"/>
      <c r="C278" s="222"/>
      <c r="D278" s="222"/>
      <c r="E278" s="222"/>
      <c r="F278" s="222"/>
      <c r="G278" s="222"/>
      <c r="H278" s="222"/>
    </row>
    <row r="279" spans="2:8" x14ac:dyDescent="0.15">
      <c r="B279" s="222"/>
      <c r="C279" s="222"/>
      <c r="D279" s="222"/>
      <c r="E279" s="222"/>
      <c r="F279" s="222"/>
      <c r="G279" s="222"/>
      <c r="H279" s="222"/>
    </row>
    <row r="280" spans="2:8" x14ac:dyDescent="0.15">
      <c r="B280" s="222"/>
      <c r="C280" s="222"/>
      <c r="D280" s="222"/>
      <c r="E280" s="222"/>
      <c r="F280" s="222"/>
      <c r="G280" s="222"/>
      <c r="H280" s="222"/>
    </row>
    <row r="281" spans="2:8" x14ac:dyDescent="0.15">
      <c r="B281" s="222"/>
      <c r="C281" s="222"/>
      <c r="D281" s="222"/>
      <c r="E281" s="222"/>
      <c r="F281" s="222"/>
      <c r="G281" s="222"/>
      <c r="H281" s="222"/>
    </row>
    <row r="282" spans="2:8" x14ac:dyDescent="0.15">
      <c r="B282" s="222"/>
      <c r="C282" s="222"/>
      <c r="D282" s="222"/>
      <c r="E282" s="222"/>
      <c r="F282" s="222"/>
      <c r="G282" s="222"/>
      <c r="H282" s="222"/>
    </row>
    <row r="283" spans="2:8" x14ac:dyDescent="0.15">
      <c r="B283" s="222"/>
      <c r="C283" s="222"/>
      <c r="D283" s="222"/>
      <c r="E283" s="222"/>
      <c r="F283" s="222"/>
      <c r="G283" s="222"/>
      <c r="H283" s="222"/>
    </row>
    <row r="284" spans="2:8" x14ac:dyDescent="0.15">
      <c r="B284" s="222"/>
      <c r="C284" s="222"/>
      <c r="D284" s="222"/>
      <c r="E284" s="222"/>
      <c r="F284" s="222"/>
      <c r="G284" s="222"/>
      <c r="H284" s="222"/>
    </row>
    <row r="285" spans="2:8" x14ac:dyDescent="0.15">
      <c r="B285" s="222"/>
      <c r="C285" s="222"/>
      <c r="D285" s="222"/>
      <c r="E285" s="222"/>
      <c r="F285" s="222"/>
      <c r="G285" s="222"/>
      <c r="H285" s="222"/>
    </row>
    <row r="286" spans="2:8" x14ac:dyDescent="0.15">
      <c r="B286" s="222"/>
      <c r="C286" s="222"/>
      <c r="D286" s="222"/>
      <c r="E286" s="222"/>
      <c r="F286" s="222"/>
      <c r="G286" s="222"/>
      <c r="H286" s="222"/>
    </row>
    <row r="287" spans="2:8" x14ac:dyDescent="0.15">
      <c r="B287" s="222"/>
      <c r="C287" s="222"/>
      <c r="D287" s="222"/>
      <c r="E287" s="222"/>
      <c r="F287" s="222"/>
      <c r="G287" s="222"/>
      <c r="H287" s="222"/>
    </row>
    <row r="288" spans="2:8" x14ac:dyDescent="0.15">
      <c r="B288" s="222"/>
      <c r="C288" s="222"/>
      <c r="D288" s="222"/>
      <c r="E288" s="222"/>
      <c r="F288" s="222"/>
      <c r="G288" s="222"/>
      <c r="H288" s="222"/>
    </row>
    <row r="289" spans="2:8" x14ac:dyDescent="0.15">
      <c r="B289" s="222"/>
      <c r="C289" s="222"/>
      <c r="D289" s="222"/>
      <c r="E289" s="222"/>
      <c r="F289" s="222"/>
      <c r="G289" s="222"/>
      <c r="H289" s="222"/>
    </row>
    <row r="290" spans="2:8" x14ac:dyDescent="0.15">
      <c r="B290" s="222"/>
      <c r="C290" s="222"/>
      <c r="D290" s="222"/>
      <c r="E290" s="222"/>
      <c r="F290" s="222"/>
      <c r="G290" s="222"/>
      <c r="H290" s="222"/>
    </row>
    <row r="291" spans="2:8" x14ac:dyDescent="0.15">
      <c r="B291" s="222"/>
      <c r="C291" s="222"/>
      <c r="D291" s="222"/>
      <c r="E291" s="222"/>
      <c r="F291" s="222"/>
      <c r="G291" s="222"/>
      <c r="H291" s="222"/>
    </row>
    <row r="292" spans="2:8" x14ac:dyDescent="0.15">
      <c r="B292" s="222"/>
      <c r="C292" s="222"/>
      <c r="D292" s="222"/>
      <c r="E292" s="222"/>
      <c r="F292" s="222"/>
      <c r="G292" s="222"/>
      <c r="H292" s="222"/>
    </row>
    <row r="293" spans="2:8" x14ac:dyDescent="0.15">
      <c r="B293" s="222"/>
      <c r="C293" s="222"/>
      <c r="D293" s="222"/>
      <c r="E293" s="222"/>
      <c r="F293" s="222"/>
      <c r="G293" s="222"/>
      <c r="H293" s="222"/>
    </row>
    <row r="294" spans="2:8" x14ac:dyDescent="0.15">
      <c r="B294" s="222"/>
      <c r="C294" s="222"/>
      <c r="D294" s="222"/>
      <c r="E294" s="222"/>
      <c r="F294" s="222"/>
      <c r="G294" s="222"/>
      <c r="H294" s="222"/>
    </row>
    <row r="295" spans="2:8" x14ac:dyDescent="0.15">
      <c r="B295" s="222"/>
      <c r="C295" s="222"/>
      <c r="D295" s="222"/>
      <c r="E295" s="222"/>
      <c r="F295" s="222"/>
      <c r="G295" s="222"/>
      <c r="H295" s="222"/>
    </row>
    <row r="296" spans="2:8" x14ac:dyDescent="0.15">
      <c r="B296" s="222"/>
      <c r="C296" s="222"/>
      <c r="D296" s="222"/>
      <c r="E296" s="222"/>
      <c r="F296" s="222"/>
      <c r="G296" s="222"/>
      <c r="H296" s="222"/>
    </row>
    <row r="297" spans="2:8" x14ac:dyDescent="0.15">
      <c r="B297" s="222"/>
      <c r="C297" s="222"/>
      <c r="D297" s="222"/>
      <c r="E297" s="222"/>
      <c r="F297" s="222"/>
      <c r="G297" s="222"/>
      <c r="H297" s="222"/>
    </row>
    <row r="298" spans="2:8" x14ac:dyDescent="0.15">
      <c r="B298" s="222"/>
      <c r="C298" s="222"/>
      <c r="D298" s="222"/>
      <c r="E298" s="222"/>
      <c r="F298" s="222"/>
      <c r="G298" s="222"/>
      <c r="H298" s="222"/>
    </row>
    <row r="299" spans="2:8" x14ac:dyDescent="0.15">
      <c r="B299" s="222"/>
      <c r="C299" s="222"/>
      <c r="D299" s="222"/>
      <c r="E299" s="222"/>
      <c r="F299" s="222"/>
      <c r="G299" s="222"/>
      <c r="H299" s="222"/>
    </row>
    <row r="300" spans="2:8" x14ac:dyDescent="0.15">
      <c r="B300" s="222"/>
      <c r="C300" s="222"/>
      <c r="D300" s="222"/>
      <c r="E300" s="222"/>
      <c r="F300" s="222"/>
      <c r="G300" s="222"/>
      <c r="H300" s="222"/>
    </row>
    <row r="301" spans="2:8" x14ac:dyDescent="0.15">
      <c r="B301" s="222"/>
      <c r="C301" s="222"/>
      <c r="D301" s="222"/>
      <c r="E301" s="222"/>
      <c r="F301" s="222"/>
      <c r="G301" s="222"/>
      <c r="H301" s="222"/>
    </row>
    <row r="302" spans="2:8" x14ac:dyDescent="0.15">
      <c r="B302" s="222"/>
      <c r="C302" s="222"/>
      <c r="D302" s="222"/>
      <c r="E302" s="222"/>
      <c r="F302" s="222"/>
      <c r="G302" s="222"/>
      <c r="H302" s="222"/>
    </row>
    <row r="303" spans="2:8" x14ac:dyDescent="0.15">
      <c r="B303" s="222"/>
      <c r="C303" s="222"/>
      <c r="D303" s="222"/>
      <c r="E303" s="222"/>
      <c r="F303" s="222"/>
      <c r="G303" s="222"/>
      <c r="H303" s="222"/>
    </row>
    <row r="304" spans="2:8" x14ac:dyDescent="0.15">
      <c r="B304" s="222"/>
      <c r="C304" s="222"/>
      <c r="D304" s="222"/>
      <c r="E304" s="222"/>
      <c r="F304" s="222"/>
      <c r="G304" s="222"/>
      <c r="H304" s="222"/>
    </row>
    <row r="305" spans="2:8" x14ac:dyDescent="0.15">
      <c r="B305" s="222"/>
      <c r="C305" s="222"/>
      <c r="D305" s="222"/>
      <c r="E305" s="222"/>
      <c r="F305" s="222"/>
      <c r="G305" s="222"/>
      <c r="H305" s="222"/>
    </row>
    <row r="306" spans="2:8" x14ac:dyDescent="0.15">
      <c r="B306" s="222"/>
      <c r="C306" s="222"/>
      <c r="D306" s="222"/>
      <c r="E306" s="222"/>
      <c r="F306" s="222"/>
      <c r="G306" s="222"/>
      <c r="H306" s="222"/>
    </row>
    <row r="307" spans="2:8" x14ac:dyDescent="0.15">
      <c r="B307" s="222"/>
      <c r="C307" s="222"/>
      <c r="D307" s="222"/>
      <c r="E307" s="222"/>
      <c r="F307" s="222"/>
      <c r="G307" s="222"/>
      <c r="H307" s="222"/>
    </row>
    <row r="308" spans="2:8" x14ac:dyDescent="0.15">
      <c r="B308" s="222"/>
      <c r="C308" s="222"/>
      <c r="D308" s="222"/>
      <c r="E308" s="222"/>
      <c r="F308" s="222"/>
      <c r="G308" s="222"/>
      <c r="H308" s="222"/>
    </row>
    <row r="309" spans="2:8" x14ac:dyDescent="0.15">
      <c r="B309" s="222"/>
      <c r="C309" s="222"/>
      <c r="D309" s="222"/>
      <c r="E309" s="222"/>
      <c r="F309" s="222"/>
      <c r="G309" s="222"/>
      <c r="H309" s="222"/>
    </row>
    <row r="310" spans="2:8" x14ac:dyDescent="0.15">
      <c r="B310" s="222"/>
      <c r="C310" s="222"/>
      <c r="D310" s="222"/>
      <c r="E310" s="222"/>
      <c r="F310" s="222"/>
      <c r="G310" s="222"/>
      <c r="H310" s="222"/>
    </row>
    <row r="311" spans="2:8" x14ac:dyDescent="0.15">
      <c r="B311" s="222"/>
      <c r="C311" s="222"/>
      <c r="D311" s="222"/>
      <c r="E311" s="222"/>
      <c r="F311" s="222"/>
      <c r="G311" s="222"/>
      <c r="H311" s="222"/>
    </row>
    <row r="312" spans="2:8" x14ac:dyDescent="0.15">
      <c r="B312" s="222"/>
      <c r="C312" s="222"/>
      <c r="D312" s="222"/>
      <c r="E312" s="222"/>
      <c r="F312" s="222"/>
      <c r="G312" s="222"/>
      <c r="H312" s="222"/>
    </row>
    <row r="313" spans="2:8" x14ac:dyDescent="0.15">
      <c r="B313" s="222"/>
      <c r="C313" s="222"/>
      <c r="D313" s="222"/>
      <c r="E313" s="222"/>
      <c r="F313" s="222"/>
      <c r="G313" s="222"/>
      <c r="H313" s="222"/>
    </row>
    <row r="314" spans="2:8" x14ac:dyDescent="0.15">
      <c r="B314" s="222"/>
      <c r="C314" s="222"/>
      <c r="D314" s="222"/>
      <c r="E314" s="222"/>
      <c r="F314" s="222"/>
      <c r="G314" s="222"/>
      <c r="H314" s="222"/>
    </row>
    <row r="315" spans="2:8" x14ac:dyDescent="0.15">
      <c r="B315" s="222"/>
      <c r="C315" s="222"/>
      <c r="D315" s="222"/>
      <c r="E315" s="222"/>
      <c r="F315" s="222"/>
      <c r="G315" s="222"/>
      <c r="H315" s="222"/>
    </row>
    <row r="316" spans="2:8" x14ac:dyDescent="0.15">
      <c r="B316" s="222"/>
      <c r="C316" s="222"/>
      <c r="D316" s="222"/>
      <c r="E316" s="222"/>
      <c r="F316" s="222"/>
      <c r="G316" s="222"/>
      <c r="H316" s="222"/>
    </row>
    <row r="317" spans="2:8" x14ac:dyDescent="0.15">
      <c r="B317" s="222"/>
      <c r="C317" s="222"/>
      <c r="D317" s="222"/>
      <c r="E317" s="222"/>
      <c r="F317" s="222"/>
      <c r="G317" s="222"/>
      <c r="H317" s="222"/>
    </row>
    <row r="318" spans="2:8" x14ac:dyDescent="0.15">
      <c r="B318" s="222"/>
      <c r="C318" s="222"/>
      <c r="D318" s="222"/>
      <c r="E318" s="222"/>
      <c r="F318" s="222"/>
      <c r="G318" s="222"/>
      <c r="H318" s="222"/>
    </row>
    <row r="319" spans="2:8" x14ac:dyDescent="0.15">
      <c r="B319" s="222"/>
      <c r="C319" s="222"/>
      <c r="D319" s="222"/>
      <c r="E319" s="222"/>
      <c r="F319" s="222"/>
      <c r="G319" s="222"/>
      <c r="H319" s="222"/>
    </row>
    <row r="320" spans="2:8" x14ac:dyDescent="0.15">
      <c r="B320" s="222"/>
      <c r="C320" s="222"/>
      <c r="D320" s="222"/>
      <c r="E320" s="222"/>
      <c r="F320" s="222"/>
      <c r="G320" s="222"/>
      <c r="H320" s="222"/>
    </row>
    <row r="321" spans="2:8" x14ac:dyDescent="0.15">
      <c r="B321" s="222"/>
      <c r="C321" s="222"/>
      <c r="D321" s="222"/>
      <c r="E321" s="222"/>
      <c r="F321" s="222"/>
      <c r="G321" s="222"/>
      <c r="H321" s="222"/>
    </row>
    <row r="322" spans="2:8" x14ac:dyDescent="0.15">
      <c r="B322" s="222"/>
      <c r="C322" s="222"/>
      <c r="D322" s="222"/>
      <c r="E322" s="222"/>
      <c r="F322" s="222"/>
      <c r="G322" s="222"/>
      <c r="H322" s="222"/>
    </row>
    <row r="323" spans="2:8" x14ac:dyDescent="0.15">
      <c r="B323" s="222"/>
      <c r="C323" s="222"/>
      <c r="D323" s="222"/>
      <c r="E323" s="222"/>
      <c r="F323" s="222"/>
      <c r="G323" s="222"/>
      <c r="H323" s="222"/>
    </row>
    <row r="324" spans="2:8" x14ac:dyDescent="0.15">
      <c r="B324" s="222"/>
      <c r="C324" s="222"/>
      <c r="D324" s="222"/>
      <c r="E324" s="222"/>
      <c r="F324" s="222"/>
      <c r="G324" s="222"/>
      <c r="H324" s="222"/>
    </row>
    <row r="325" spans="2:8" x14ac:dyDescent="0.15">
      <c r="B325" s="222"/>
      <c r="C325" s="222"/>
      <c r="D325" s="222"/>
      <c r="E325" s="222"/>
      <c r="F325" s="222"/>
      <c r="G325" s="222"/>
      <c r="H325" s="222"/>
    </row>
    <row r="326" spans="2:8" x14ac:dyDescent="0.15">
      <c r="B326" s="222"/>
      <c r="C326" s="222"/>
      <c r="D326" s="222"/>
      <c r="E326" s="222"/>
      <c r="F326" s="222"/>
      <c r="G326" s="222"/>
      <c r="H326" s="222"/>
    </row>
    <row r="327" spans="2:8" x14ac:dyDescent="0.15">
      <c r="B327" s="222"/>
      <c r="C327" s="222"/>
      <c r="D327" s="222"/>
      <c r="E327" s="222"/>
      <c r="F327" s="222"/>
      <c r="G327" s="222"/>
      <c r="H327" s="222"/>
    </row>
    <row r="328" spans="2:8" x14ac:dyDescent="0.15">
      <c r="B328" s="222"/>
      <c r="C328" s="222"/>
      <c r="D328" s="222"/>
      <c r="E328" s="222"/>
      <c r="F328" s="222"/>
      <c r="G328" s="222"/>
      <c r="H328" s="222"/>
    </row>
    <row r="329" spans="2:8" x14ac:dyDescent="0.15">
      <c r="B329" s="222"/>
      <c r="C329" s="222"/>
      <c r="D329" s="222"/>
      <c r="E329" s="222"/>
      <c r="F329" s="222"/>
      <c r="G329" s="222"/>
      <c r="H329" s="222"/>
    </row>
    <row r="330" spans="2:8" x14ac:dyDescent="0.15">
      <c r="B330" s="222"/>
      <c r="C330" s="222"/>
      <c r="D330" s="222"/>
      <c r="E330" s="222"/>
      <c r="F330" s="222"/>
      <c r="G330" s="222"/>
      <c r="H330" s="222"/>
    </row>
    <row r="331" spans="2:8" x14ac:dyDescent="0.15">
      <c r="B331" s="222"/>
      <c r="C331" s="222"/>
      <c r="D331" s="222"/>
      <c r="E331" s="222"/>
      <c r="F331" s="222"/>
      <c r="G331" s="222"/>
      <c r="H331" s="222"/>
    </row>
  </sheetData>
  <mergeCells count="1">
    <mergeCell ref="A44:A45"/>
  </mergeCells>
  <printOptions horizontalCentered="1"/>
  <pageMargins left="0" right="0" top="0.78740157480314965" bottom="0" header="0" footer="0"/>
  <pageSetup paperSize="9" scale="75" fitToWidth="2" orientation="landscape" horizontalDpi="300" verticalDpi="300"/>
  <headerFooter alignWithMargins="0">
    <oddHeader>&amp;L&amp;8&amp;F&amp;A&amp;P&amp;R&amp;8&amp;D</oddHead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27"/>
  <sheetViews>
    <sheetView zoomScale="90" zoomScaleNormal="90" zoomScalePageLayoutView="90" workbookViewId="0">
      <selection activeCell="L10" sqref="L10"/>
    </sheetView>
  </sheetViews>
  <sheetFormatPr baseColWidth="10" defaultColWidth="10.83203125" defaultRowHeight="13" outlineLevelCol="1" x14ac:dyDescent="0.15"/>
  <cols>
    <col min="1" max="1" width="3" style="192" customWidth="1"/>
    <col min="2" max="2" width="33.5" style="192" customWidth="1"/>
    <col min="3" max="3" width="21" style="222" customWidth="1"/>
    <col min="4" max="4" width="13" style="192" customWidth="1"/>
    <col min="5" max="5" width="13.83203125" style="192" customWidth="1" outlineLevel="1"/>
    <col min="6" max="6" width="12.33203125" style="192" customWidth="1" outlineLevel="1"/>
    <col min="7" max="7" width="13.5" style="192" customWidth="1" outlineLevel="1"/>
    <col min="8" max="16" width="12.33203125" style="192" customWidth="1" outlineLevel="1"/>
    <col min="17" max="17" width="14" style="192" customWidth="1"/>
    <col min="18" max="18" width="4.33203125" style="192" customWidth="1"/>
    <col min="19" max="16384" width="10.83203125" style="192"/>
  </cols>
  <sheetData>
    <row r="1" spans="1:21" s="281" customFormat="1" ht="10" customHeight="1" x14ac:dyDescent="0.2">
      <c r="B1" s="282"/>
      <c r="C1" s="999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91"/>
      <c r="R1" s="282"/>
      <c r="S1" s="282"/>
    </row>
    <row r="2" spans="1:21" s="281" customFormat="1" ht="30" customHeight="1" thickBot="1" x14ac:dyDescent="0.25">
      <c r="A2" s="282"/>
      <c r="B2" s="289" t="s">
        <v>403</v>
      </c>
      <c r="C2" s="1000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7"/>
      <c r="R2" s="282"/>
      <c r="S2" s="282"/>
    </row>
    <row r="3" spans="1:21" s="281" customFormat="1" ht="10" customHeight="1" thickBot="1" x14ac:dyDescent="0.25">
      <c r="A3" s="282"/>
      <c r="B3" s="286"/>
      <c r="C3" s="1001"/>
      <c r="D3" s="286"/>
      <c r="E3" s="283"/>
      <c r="F3" s="283"/>
      <c r="G3" s="283"/>
      <c r="H3" s="283"/>
      <c r="I3" s="286"/>
      <c r="J3" s="286"/>
      <c r="K3" s="286"/>
      <c r="L3" s="286"/>
      <c r="M3" s="286"/>
      <c r="N3" s="286"/>
      <c r="O3" s="286"/>
      <c r="P3" s="286"/>
      <c r="Q3" s="286"/>
      <c r="R3" s="282"/>
      <c r="S3" s="282"/>
    </row>
    <row r="4" spans="1:21" s="281" customFormat="1" ht="19.5" customHeight="1" thickBot="1" x14ac:dyDescent="0.25">
      <c r="A4" s="282"/>
      <c r="B4" s="283"/>
      <c r="C4" s="1002"/>
      <c r="D4" s="285"/>
      <c r="E4" s="1319">
        <v>2014</v>
      </c>
      <c r="F4" s="1320"/>
      <c r="G4" s="1319">
        <v>2015</v>
      </c>
      <c r="H4" s="1320"/>
      <c r="I4" s="1319">
        <v>2016</v>
      </c>
      <c r="J4" s="1320"/>
      <c r="K4" s="1319">
        <v>2017</v>
      </c>
      <c r="L4" s="1320"/>
      <c r="M4" s="1319">
        <v>2018</v>
      </c>
      <c r="N4" s="1320"/>
      <c r="O4" s="1319">
        <v>2019</v>
      </c>
      <c r="P4" s="1320"/>
      <c r="Q4" s="283"/>
      <c r="R4" s="282"/>
      <c r="S4" s="282"/>
    </row>
    <row r="5" spans="1:21" s="273" customFormat="1" ht="55.5" customHeight="1" thickBot="1" x14ac:dyDescent="0.25">
      <c r="A5" s="207"/>
      <c r="B5" s="280" t="s">
        <v>710</v>
      </c>
      <c r="C5" s="280" t="s">
        <v>711</v>
      </c>
      <c r="D5" s="280" t="s">
        <v>315</v>
      </c>
      <c r="E5" s="278" t="s">
        <v>391</v>
      </c>
      <c r="F5" s="277" t="s">
        <v>392</v>
      </c>
      <c r="G5" s="278" t="s">
        <v>399</v>
      </c>
      <c r="H5" s="277" t="s">
        <v>400</v>
      </c>
      <c r="I5" s="278" t="s">
        <v>401</v>
      </c>
      <c r="J5" s="277" t="s">
        <v>402</v>
      </c>
      <c r="K5" s="278" t="s">
        <v>657</v>
      </c>
      <c r="L5" s="277" t="s">
        <v>658</v>
      </c>
      <c r="M5" s="278" t="s">
        <v>659</v>
      </c>
      <c r="N5" s="277" t="s">
        <v>660</v>
      </c>
      <c r="O5" s="278" t="s">
        <v>661</v>
      </c>
      <c r="P5" s="277" t="s">
        <v>662</v>
      </c>
      <c r="Q5" s="858" t="s">
        <v>307</v>
      </c>
      <c r="R5" s="207"/>
      <c r="S5" s="207"/>
    </row>
    <row r="6" spans="1:21" ht="20.25" customHeight="1" thickBot="1" x14ac:dyDescent="0.2">
      <c r="A6" s="191"/>
      <c r="B6" s="1420" t="s">
        <v>396</v>
      </c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421"/>
      <c r="Q6" s="1421"/>
      <c r="R6" s="191"/>
      <c r="S6" s="191"/>
    </row>
    <row r="7" spans="1:21" x14ac:dyDescent="0.15">
      <c r="A7" s="191"/>
      <c r="B7" s="930" t="s">
        <v>707</v>
      </c>
      <c r="C7" s="1003" t="s">
        <v>690</v>
      </c>
      <c r="D7" s="1003" t="s">
        <v>294</v>
      </c>
      <c r="E7" s="927">
        <v>8159.83</v>
      </c>
      <c r="F7" s="251"/>
      <c r="G7" s="927">
        <v>212</v>
      </c>
      <c r="H7" s="251"/>
      <c r="I7" s="927">
        <v>992</v>
      </c>
      <c r="J7" s="935">
        <v>5688.5</v>
      </c>
      <c r="K7" s="783"/>
      <c r="L7" s="794"/>
      <c r="M7" s="927">
        <v>1417.5</v>
      </c>
      <c r="N7" s="393">
        <v>-14697</v>
      </c>
      <c r="O7" s="927"/>
      <c r="P7" s="393"/>
      <c r="Q7" s="863">
        <f t="shared" ref="Q7:Q15" si="0">SUM(E7:P7)</f>
        <v>1772.8300000000017</v>
      </c>
      <c r="R7" s="191"/>
      <c r="S7" s="191"/>
    </row>
    <row r="8" spans="1:21" ht="14" x14ac:dyDescent="0.15">
      <c r="A8" s="191"/>
      <c r="B8" s="931" t="s">
        <v>697</v>
      </c>
      <c r="C8" s="1004" t="s">
        <v>689</v>
      </c>
      <c r="D8" s="1004" t="s">
        <v>397</v>
      </c>
      <c r="E8" s="927">
        <v>8343.75</v>
      </c>
      <c r="F8" s="251"/>
      <c r="G8" s="927">
        <v>4856.25</v>
      </c>
      <c r="H8" s="251"/>
      <c r="I8" s="927">
        <v>1749.75</v>
      </c>
      <c r="J8" s="935">
        <v>3097</v>
      </c>
      <c r="K8" s="783"/>
      <c r="L8" s="794"/>
      <c r="M8" s="927">
        <v>3325</v>
      </c>
      <c r="N8" s="393"/>
      <c r="O8" s="927"/>
      <c r="P8" s="393"/>
      <c r="Q8" s="863">
        <f t="shared" si="0"/>
        <v>21371.75</v>
      </c>
      <c r="R8" s="191"/>
      <c r="S8" s="191"/>
    </row>
    <row r="9" spans="1:21" x14ac:dyDescent="0.15">
      <c r="A9" s="191"/>
      <c r="B9" s="930" t="s">
        <v>705</v>
      </c>
      <c r="C9" s="1003" t="s">
        <v>688</v>
      </c>
      <c r="D9" s="1003" t="s">
        <v>292</v>
      </c>
      <c r="E9" s="927">
        <v>14754.7</v>
      </c>
      <c r="F9" s="936">
        <v>-6793</v>
      </c>
      <c r="G9" s="927">
        <v>7612.57</v>
      </c>
      <c r="H9" s="251"/>
      <c r="I9" s="927">
        <v>8504.1299999999992</v>
      </c>
      <c r="J9" s="251"/>
      <c r="K9" s="927">
        <v>613.53</v>
      </c>
      <c r="L9" s="794"/>
      <c r="M9" s="927">
        <v>10822</v>
      </c>
      <c r="N9" s="393">
        <v>-21392.6</v>
      </c>
      <c r="O9" s="252"/>
      <c r="P9" s="393"/>
      <c r="Q9" s="862">
        <f t="shared" si="0"/>
        <v>14121.330000000002</v>
      </c>
      <c r="R9" s="191"/>
      <c r="S9" s="191"/>
      <c r="T9" s="928"/>
    </row>
    <row r="10" spans="1:21" ht="16" x14ac:dyDescent="0.15">
      <c r="A10" s="191"/>
      <c r="B10" s="930" t="s">
        <v>704</v>
      </c>
      <c r="C10" s="1003" t="s">
        <v>691</v>
      </c>
      <c r="D10" s="1003" t="s">
        <v>288</v>
      </c>
      <c r="E10" s="252"/>
      <c r="F10" s="251"/>
      <c r="G10" s="927">
        <v>5243.65</v>
      </c>
      <c r="H10" s="251"/>
      <c r="I10" s="252"/>
      <c r="J10" s="251"/>
      <c r="K10" s="783"/>
      <c r="L10" s="936">
        <v>1089.05</v>
      </c>
      <c r="M10" s="927">
        <v>9187.5</v>
      </c>
      <c r="N10" s="393">
        <v>-15520.2</v>
      </c>
      <c r="O10" s="927"/>
      <c r="P10" s="393"/>
      <c r="Q10" s="862">
        <f t="shared" si="0"/>
        <v>0</v>
      </c>
      <c r="R10" s="191"/>
      <c r="S10" s="191"/>
    </row>
    <row r="11" spans="1:21" x14ac:dyDescent="0.15">
      <c r="A11" s="191"/>
      <c r="B11" s="930" t="s">
        <v>703</v>
      </c>
      <c r="C11" s="1003"/>
      <c r="D11" s="1003" t="s">
        <v>683</v>
      </c>
      <c r="E11" s="939"/>
      <c r="F11" s="940"/>
      <c r="G11" s="941"/>
      <c r="H11" s="940"/>
      <c r="I11" s="941"/>
      <c r="J11" s="942"/>
      <c r="K11" s="943"/>
      <c r="L11" s="944"/>
      <c r="M11" s="941"/>
      <c r="N11" s="945"/>
      <c r="O11" s="927">
        <v>6738</v>
      </c>
      <c r="P11" s="393"/>
      <c r="Q11" s="862">
        <f>SUM(E11:P11)</f>
        <v>6738</v>
      </c>
      <c r="R11" s="191"/>
      <c r="S11" s="191"/>
      <c r="T11" s="984" t="s">
        <v>684</v>
      </c>
    </row>
    <row r="12" spans="1:21" x14ac:dyDescent="0.15">
      <c r="A12" s="191"/>
      <c r="B12" s="932" t="s">
        <v>702</v>
      </c>
      <c r="C12" s="1005" t="s">
        <v>693</v>
      </c>
      <c r="D12" s="1005" t="s">
        <v>464</v>
      </c>
      <c r="E12" s="252"/>
      <c r="F12" s="251"/>
      <c r="G12" s="252"/>
      <c r="H12" s="936">
        <v>1435.2900000000009</v>
      </c>
      <c r="I12" s="927">
        <v>7758.99</v>
      </c>
      <c r="J12" s="790"/>
      <c r="K12" s="927">
        <v>7053</v>
      </c>
      <c r="L12" s="790"/>
      <c r="M12" s="927">
        <v>6507</v>
      </c>
      <c r="N12" s="393"/>
      <c r="O12" s="927">
        <v>6115.47</v>
      </c>
      <c r="P12" s="393"/>
      <c r="Q12" s="863">
        <f t="shared" si="0"/>
        <v>28869.75</v>
      </c>
      <c r="R12" s="191"/>
      <c r="U12" s="191"/>
    </row>
    <row r="13" spans="1:21" x14ac:dyDescent="0.15">
      <c r="A13" s="191"/>
      <c r="B13" s="930" t="s">
        <v>701</v>
      </c>
      <c r="C13" s="1003" t="s">
        <v>692</v>
      </c>
      <c r="D13" s="1003" t="s">
        <v>469</v>
      </c>
      <c r="E13" s="927">
        <v>1004.5</v>
      </c>
      <c r="F13" s="251"/>
      <c r="G13" s="252"/>
      <c r="H13" s="251"/>
      <c r="I13" s="252"/>
      <c r="J13" s="251"/>
      <c r="K13" s="783"/>
      <c r="L13" s="794"/>
      <c r="M13" s="252"/>
      <c r="N13" s="393"/>
      <c r="O13" s="252"/>
      <c r="P13" s="393"/>
      <c r="Q13" s="1020">
        <f>SUM(E13:P13)</f>
        <v>1004.5</v>
      </c>
      <c r="R13" s="191"/>
      <c r="S13" s="191"/>
    </row>
    <row r="14" spans="1:21" x14ac:dyDescent="0.15">
      <c r="A14" s="191"/>
      <c r="B14" s="784"/>
      <c r="C14" s="1006"/>
      <c r="D14" s="394"/>
      <c r="E14" s="785"/>
      <c r="F14" s="786"/>
      <c r="G14" s="785"/>
      <c r="H14" s="786"/>
      <c r="I14" s="937"/>
      <c r="J14" s="791"/>
      <c r="K14" s="787"/>
      <c r="L14" s="791"/>
      <c r="M14" s="789"/>
      <c r="N14" s="788"/>
      <c r="O14" s="789"/>
      <c r="P14" s="788"/>
      <c r="Q14" s="258">
        <f t="shared" si="0"/>
        <v>0</v>
      </c>
      <c r="R14" s="191"/>
      <c r="S14" s="191"/>
    </row>
    <row r="15" spans="1:21" x14ac:dyDescent="0.15">
      <c r="A15" s="191"/>
      <c r="B15" s="946" t="s">
        <v>700</v>
      </c>
      <c r="C15" s="1007"/>
      <c r="D15" s="947" t="s">
        <v>468</v>
      </c>
      <c r="E15" s="948"/>
      <c r="F15" s="949"/>
      <c r="G15" s="948"/>
      <c r="H15" s="949"/>
      <c r="I15" s="950">
        <v>4400</v>
      </c>
      <c r="J15" s="951"/>
      <c r="K15" s="952"/>
      <c r="L15" s="951"/>
      <c r="M15" s="953"/>
      <c r="N15" s="954"/>
      <c r="O15" s="950">
        <v>15310</v>
      </c>
      <c r="P15" s="954"/>
      <c r="Q15" s="985">
        <f t="shared" si="0"/>
        <v>19710</v>
      </c>
      <c r="R15" s="191"/>
      <c r="S15" s="191"/>
    </row>
    <row r="16" spans="1:21" x14ac:dyDescent="0.15">
      <c r="A16" s="191"/>
      <c r="B16" s="983" t="s">
        <v>698</v>
      </c>
      <c r="C16" s="1008"/>
      <c r="D16" s="1016" t="s">
        <v>285</v>
      </c>
      <c r="E16" s="960">
        <v>2948</v>
      </c>
      <c r="F16" s="966">
        <v>2374</v>
      </c>
      <c r="G16" s="948"/>
      <c r="H16" s="989">
        <v>259.64999999999998</v>
      </c>
      <c r="I16" s="958">
        <v>-1832</v>
      </c>
      <c r="J16" s="986">
        <v>9328.2000000000007</v>
      </c>
      <c r="K16" s="962"/>
      <c r="L16" s="987"/>
      <c r="M16" s="979"/>
      <c r="N16" s="959">
        <v>-259.64999999999998</v>
      </c>
      <c r="O16" s="979"/>
      <c r="P16" s="959"/>
      <c r="Q16" s="982">
        <f>SUM(E16:P16)</f>
        <v>12818.2</v>
      </c>
      <c r="R16" s="191"/>
      <c r="S16" s="191"/>
    </row>
    <row r="17" spans="1:19" ht="14" thickBot="1" x14ac:dyDescent="0.2">
      <c r="A17" s="191"/>
      <c r="B17" s="946" t="s">
        <v>706</v>
      </c>
      <c r="C17" s="1008"/>
      <c r="D17" s="1016" t="s">
        <v>300</v>
      </c>
      <c r="E17" s="960">
        <v>9698</v>
      </c>
      <c r="F17" s="978"/>
      <c r="G17" s="990">
        <v>1140</v>
      </c>
      <c r="H17" s="991"/>
      <c r="I17" s="979"/>
      <c r="J17" s="978"/>
      <c r="K17" s="960">
        <v>3131</v>
      </c>
      <c r="L17" s="961"/>
      <c r="M17" s="979"/>
      <c r="N17" s="959">
        <v>-3663</v>
      </c>
      <c r="O17" s="979"/>
      <c r="P17" s="959"/>
      <c r="Q17" s="982">
        <f>SUM(E17:P17)</f>
        <v>10306</v>
      </c>
      <c r="R17" s="191"/>
      <c r="S17" s="191"/>
    </row>
    <row r="18" spans="1:19" ht="17" thickBot="1" x14ac:dyDescent="0.2">
      <c r="A18" s="191"/>
      <c r="B18" s="1422" t="s">
        <v>394</v>
      </c>
      <c r="C18" s="1423"/>
      <c r="D18" s="1424"/>
      <c r="E18" s="1416">
        <f>SUM(E7:F15)</f>
        <v>25469.780000000002</v>
      </c>
      <c r="F18" s="1417"/>
      <c r="G18" s="1416">
        <f>SUM(G7:H15)</f>
        <v>19359.760000000002</v>
      </c>
      <c r="H18" s="1417"/>
      <c r="I18" s="1416">
        <f>SUM(I7:J15)</f>
        <v>32190.369999999995</v>
      </c>
      <c r="J18" s="1417"/>
      <c r="K18" s="1416">
        <f>SUM(K7:L15)</f>
        <v>8755.58</v>
      </c>
      <c r="L18" s="1417"/>
      <c r="M18" s="1416">
        <f>SUM(M7:N15)</f>
        <v>-20350.8</v>
      </c>
      <c r="N18" s="1417"/>
      <c r="O18" s="1416">
        <f>SUM(O7:P15)</f>
        <v>28163.47</v>
      </c>
      <c r="P18" s="1417"/>
      <c r="Q18" s="859">
        <f>SUM(Q7:Q17)</f>
        <v>116712.36</v>
      </c>
      <c r="R18" s="191"/>
      <c r="S18" s="191"/>
    </row>
    <row r="19" spans="1:19" ht="19" thickBot="1" x14ac:dyDescent="0.2">
      <c r="A19" s="191"/>
      <c r="B19" s="1420" t="s">
        <v>491</v>
      </c>
      <c r="C19" s="1421"/>
      <c r="D19" s="1421"/>
      <c r="E19" s="1421"/>
      <c r="F19" s="1421"/>
      <c r="G19" s="1421"/>
      <c r="H19" s="1421"/>
      <c r="I19" s="1421"/>
      <c r="J19" s="1421"/>
      <c r="K19" s="1421"/>
      <c r="L19" s="1421"/>
      <c r="M19" s="1421"/>
      <c r="N19" s="1421"/>
      <c r="O19" s="1421"/>
      <c r="P19" s="1421"/>
      <c r="Q19" s="1421"/>
      <c r="R19" s="191"/>
      <c r="S19" s="191"/>
    </row>
    <row r="20" spans="1:19" ht="14" thickBot="1" x14ac:dyDescent="0.2">
      <c r="A20" s="191"/>
      <c r="B20" s="254" t="s">
        <v>708</v>
      </c>
      <c r="C20" s="1009" t="s">
        <v>465</v>
      </c>
      <c r="D20" s="366" t="s">
        <v>296</v>
      </c>
      <c r="E20" s="376"/>
      <c r="F20" s="377"/>
      <c r="G20" s="376"/>
      <c r="H20" s="377"/>
      <c r="I20" s="857">
        <v>896</v>
      </c>
      <c r="J20" s="793"/>
      <c r="K20" s="792"/>
      <c r="L20" s="793"/>
      <c r="M20" s="857">
        <v>1136</v>
      </c>
      <c r="N20" s="782"/>
      <c r="O20" s="857"/>
      <c r="P20" s="782"/>
      <c r="Q20" s="860">
        <f>SUM(E20:P20)</f>
        <v>2032</v>
      </c>
      <c r="R20" s="191"/>
      <c r="S20" s="191"/>
    </row>
    <row r="21" spans="1:19" ht="17" thickBot="1" x14ac:dyDescent="0.2">
      <c r="A21" s="191"/>
      <c r="B21" s="1422" t="s">
        <v>492</v>
      </c>
      <c r="C21" s="1423"/>
      <c r="D21" s="1424"/>
      <c r="E21" s="1416">
        <f>SUM(E20:F20)</f>
        <v>0</v>
      </c>
      <c r="F21" s="1417"/>
      <c r="G21" s="1416">
        <f>SUM(G20:H20)</f>
        <v>0</v>
      </c>
      <c r="H21" s="1417"/>
      <c r="I21" s="1416">
        <f>SUM(I20:J20)</f>
        <v>896</v>
      </c>
      <c r="J21" s="1417"/>
      <c r="K21" s="1416">
        <f>SUM(K20:L20)</f>
        <v>0</v>
      </c>
      <c r="L21" s="1417"/>
      <c r="M21" s="1416">
        <f>SUM(M20:N20)</f>
        <v>1136</v>
      </c>
      <c r="N21" s="1417"/>
      <c r="O21" s="1416">
        <f>SUM(O20:P20)</f>
        <v>0</v>
      </c>
      <c r="P21" s="1417"/>
      <c r="Q21" s="859">
        <f>SUM(Q20)</f>
        <v>2032</v>
      </c>
      <c r="R21" s="191"/>
      <c r="S21" s="191"/>
    </row>
    <row r="22" spans="1:19" ht="19" thickBot="1" x14ac:dyDescent="0.2">
      <c r="A22" s="191"/>
      <c r="B22" s="1420" t="s">
        <v>393</v>
      </c>
      <c r="C22" s="1421"/>
      <c r="D22" s="1421"/>
      <c r="E22" s="1421"/>
      <c r="F22" s="1421"/>
      <c r="G22" s="1421"/>
      <c r="H22" s="1421"/>
      <c r="I22" s="1421"/>
      <c r="J22" s="1421"/>
      <c r="K22" s="1421"/>
      <c r="L22" s="1421"/>
      <c r="M22" s="1421"/>
      <c r="N22" s="1421"/>
      <c r="O22" s="1421"/>
      <c r="P22" s="1421"/>
      <c r="Q22" s="1421"/>
      <c r="R22" s="191"/>
      <c r="S22" s="191"/>
    </row>
    <row r="23" spans="1:19" x14ac:dyDescent="0.15">
      <c r="A23" s="191"/>
      <c r="B23" s="836" t="s">
        <v>466</v>
      </c>
      <c r="C23" s="1010" t="s">
        <v>694</v>
      </c>
      <c r="D23" s="837" t="s">
        <v>290</v>
      </c>
      <c r="E23" s="929">
        <v>2682.51</v>
      </c>
      <c r="F23" s="378"/>
      <c r="G23" s="926">
        <v>3816.12</v>
      </c>
      <c r="H23" s="838"/>
      <c r="I23" s="926">
        <v>4525.96</v>
      </c>
      <c r="J23" s="839"/>
      <c r="K23" s="926">
        <v>4736.34</v>
      </c>
      <c r="L23" s="839"/>
      <c r="M23" s="926">
        <v>4068.61</v>
      </c>
      <c r="N23" s="838"/>
      <c r="O23" s="840"/>
      <c r="P23" s="838"/>
      <c r="Q23" s="861">
        <f t="shared" ref="Q23:Q29" si="1">SUM(E23:P23)</f>
        <v>19829.54</v>
      </c>
      <c r="R23" s="191"/>
      <c r="S23" s="191"/>
    </row>
    <row r="24" spans="1:19" x14ac:dyDescent="0.15">
      <c r="A24" s="191"/>
      <c r="B24" s="254" t="s">
        <v>390</v>
      </c>
      <c r="C24" s="1003" t="s">
        <v>695</v>
      </c>
      <c r="D24" s="363" t="s">
        <v>686</v>
      </c>
      <c r="E24" s="938"/>
      <c r="F24" s="404"/>
      <c r="G24" s="927"/>
      <c r="H24" s="251"/>
      <c r="I24" s="927"/>
      <c r="J24" s="794"/>
      <c r="K24" s="927">
        <v>2800</v>
      </c>
      <c r="L24" s="794"/>
      <c r="M24" s="927">
        <v>9638</v>
      </c>
      <c r="N24" s="251"/>
      <c r="O24" s="927"/>
      <c r="P24" s="251"/>
      <c r="Q24" s="863">
        <f t="shared" si="1"/>
        <v>12438</v>
      </c>
      <c r="R24" s="191"/>
      <c r="S24" s="191"/>
    </row>
    <row r="25" spans="1:19" x14ac:dyDescent="0.15">
      <c r="A25" s="191"/>
      <c r="B25" s="254" t="s">
        <v>709</v>
      </c>
      <c r="C25" s="1003" t="s">
        <v>695</v>
      </c>
      <c r="D25" s="363" t="s">
        <v>696</v>
      </c>
      <c r="E25" s="992"/>
      <c r="F25" s="993"/>
      <c r="G25" s="994"/>
      <c r="H25" s="995"/>
      <c r="I25" s="996"/>
      <c r="J25" s="997"/>
      <c r="K25" s="998"/>
      <c r="L25" s="997"/>
      <c r="M25" s="998"/>
      <c r="N25" s="995"/>
      <c r="O25" s="392"/>
      <c r="P25" s="393"/>
      <c r="Q25" s="863">
        <f t="shared" si="1"/>
        <v>0</v>
      </c>
      <c r="R25" s="191"/>
      <c r="S25" s="191"/>
    </row>
    <row r="26" spans="1:19" x14ac:dyDescent="0.15">
      <c r="A26" s="191"/>
      <c r="B26" s="254"/>
      <c r="C26" s="1003"/>
      <c r="D26" s="363"/>
      <c r="E26" s="397"/>
      <c r="F26" s="405"/>
      <c r="G26" s="392"/>
      <c r="H26" s="393"/>
      <c r="I26" s="783"/>
      <c r="J26" s="794"/>
      <c r="K26" s="783"/>
      <c r="L26" s="794"/>
      <c r="M26" s="927"/>
      <c r="N26" s="393"/>
      <c r="O26" s="392"/>
      <c r="P26" s="393"/>
      <c r="Q26" s="862">
        <f t="shared" si="1"/>
        <v>0</v>
      </c>
      <c r="R26" s="191"/>
      <c r="S26" s="191"/>
    </row>
    <row r="27" spans="1:19" x14ac:dyDescent="0.15">
      <c r="A27" s="191"/>
      <c r="B27" s="955" t="s">
        <v>493</v>
      </c>
      <c r="C27" s="1011"/>
      <c r="D27" s="947" t="s">
        <v>467</v>
      </c>
      <c r="E27" s="956"/>
      <c r="F27" s="957"/>
      <c r="G27" s="958">
        <v>800</v>
      </c>
      <c r="H27" s="959"/>
      <c r="I27" s="960">
        <v>13562.9</v>
      </c>
      <c r="J27" s="961"/>
      <c r="K27" s="962"/>
      <c r="L27" s="961"/>
      <c r="M27" s="960"/>
      <c r="N27" s="959"/>
      <c r="O27" s="958">
        <v>-14362.9</v>
      </c>
      <c r="P27" s="959"/>
      <c r="Q27" s="980">
        <f t="shared" si="1"/>
        <v>0</v>
      </c>
      <c r="R27" s="191"/>
      <c r="S27" s="191"/>
    </row>
    <row r="28" spans="1:19" ht="14" x14ac:dyDescent="0.15">
      <c r="A28" s="191"/>
      <c r="B28" s="963" t="s">
        <v>493</v>
      </c>
      <c r="C28" s="1017"/>
      <c r="D28" s="964"/>
      <c r="E28" s="965"/>
      <c r="F28" s="966">
        <v>15520</v>
      </c>
      <c r="G28" s="967"/>
      <c r="H28" s="968">
        <v>8680</v>
      </c>
      <c r="I28" s="969">
        <v>-24200</v>
      </c>
      <c r="J28" s="970"/>
      <c r="K28" s="971"/>
      <c r="L28" s="972"/>
      <c r="M28" s="973"/>
      <c r="N28" s="970"/>
      <c r="O28" s="974"/>
      <c r="P28" s="970"/>
      <c r="Q28" s="981">
        <f t="shared" si="1"/>
        <v>0</v>
      </c>
      <c r="R28" s="191"/>
      <c r="S28" s="191"/>
    </row>
    <row r="29" spans="1:19" x14ac:dyDescent="0.15">
      <c r="A29" s="191"/>
      <c r="B29" s="955" t="s">
        <v>494</v>
      </c>
      <c r="C29" s="1008"/>
      <c r="D29" s="964"/>
      <c r="E29" s="975">
        <v>17550</v>
      </c>
      <c r="F29" s="976"/>
      <c r="G29" s="977"/>
      <c r="H29" s="978"/>
      <c r="I29" s="958">
        <v>-17550</v>
      </c>
      <c r="J29" s="978"/>
      <c r="K29" s="962"/>
      <c r="L29" s="961"/>
      <c r="M29" s="960"/>
      <c r="N29" s="978"/>
      <c r="O29" s="979"/>
      <c r="P29" s="978"/>
      <c r="Q29" s="982">
        <f t="shared" si="1"/>
        <v>0</v>
      </c>
      <c r="R29" s="191"/>
      <c r="S29" s="191"/>
    </row>
    <row r="30" spans="1:19" ht="14" thickBot="1" x14ac:dyDescent="0.2">
      <c r="A30" s="191"/>
      <c r="B30" s="955" t="s">
        <v>699</v>
      </c>
      <c r="C30" s="1008"/>
      <c r="D30" s="964" t="s">
        <v>398</v>
      </c>
      <c r="E30" s="975">
        <v>3484.88</v>
      </c>
      <c r="F30" s="988"/>
      <c r="G30" s="960">
        <v>1474.82</v>
      </c>
      <c r="H30" s="978"/>
      <c r="I30" s="960">
        <v>618.87</v>
      </c>
      <c r="J30" s="961"/>
      <c r="K30" s="960"/>
      <c r="L30" s="961"/>
      <c r="M30" s="960">
        <v>2725.17</v>
      </c>
      <c r="N30" s="978"/>
      <c r="O30" s="977"/>
      <c r="P30" s="978"/>
      <c r="Q30" s="980">
        <f>SUM(E30:P30)</f>
        <v>8303.74</v>
      </c>
      <c r="R30" s="191"/>
      <c r="S30" s="191"/>
    </row>
    <row r="31" spans="1:19" ht="17" thickBot="1" x14ac:dyDescent="0.2">
      <c r="A31" s="191"/>
      <c r="B31" s="1422" t="s">
        <v>395</v>
      </c>
      <c r="C31" s="1423"/>
      <c r="D31" s="1424"/>
      <c r="E31" s="1416">
        <f>SUM(E23:F29)</f>
        <v>35752.51</v>
      </c>
      <c r="F31" s="1417"/>
      <c r="G31" s="1416">
        <f>SUM(G23:H29)</f>
        <v>13296.119999999999</v>
      </c>
      <c r="H31" s="1417"/>
      <c r="I31" s="1416">
        <f>SUM(I23:J29)</f>
        <v>-23661.14</v>
      </c>
      <c r="J31" s="1417"/>
      <c r="K31" s="1416">
        <f>SUM(K23:L29)</f>
        <v>7536.34</v>
      </c>
      <c r="L31" s="1417"/>
      <c r="M31" s="1416">
        <f>SUM(M23:N29)</f>
        <v>13706.61</v>
      </c>
      <c r="N31" s="1417"/>
      <c r="O31" s="1416">
        <f>SUM(O23:P29)</f>
        <v>-14362.9</v>
      </c>
      <c r="P31" s="1417"/>
      <c r="Q31" s="859">
        <f>SUM(Q23:Q30)</f>
        <v>40571.279999999999</v>
      </c>
      <c r="R31" s="191"/>
      <c r="S31" s="191"/>
    </row>
    <row r="32" spans="1:19" ht="21" thickBot="1" x14ac:dyDescent="0.25">
      <c r="A32" s="191"/>
      <c r="B32" s="283"/>
      <c r="C32" s="1002"/>
      <c r="D32" s="1019" t="s">
        <v>340</v>
      </c>
      <c r="E32" s="1319">
        <v>2014</v>
      </c>
      <c r="F32" s="1320"/>
      <c r="G32" s="1319">
        <v>2015</v>
      </c>
      <c r="H32" s="1320"/>
      <c r="I32" s="1319">
        <v>2016</v>
      </c>
      <c r="J32" s="1320"/>
      <c r="K32" s="1319">
        <v>2017</v>
      </c>
      <c r="L32" s="1320"/>
      <c r="M32" s="1319">
        <v>2018</v>
      </c>
      <c r="N32" s="1320"/>
      <c r="O32" s="1319">
        <v>2019</v>
      </c>
      <c r="P32" s="1320"/>
      <c r="Q32" s="859"/>
      <c r="R32" s="191"/>
      <c r="S32" s="191"/>
    </row>
    <row r="33" spans="1:19" s="243" customFormat="1" ht="21" customHeight="1" thickBot="1" x14ac:dyDescent="0.25">
      <c r="A33" s="244"/>
      <c r="B33" s="1425" t="s">
        <v>283</v>
      </c>
      <c r="C33" s="1426"/>
      <c r="D33" s="1427"/>
      <c r="E33" s="1418">
        <f>SUM(E18,E21,E31)</f>
        <v>61222.290000000008</v>
      </c>
      <c r="F33" s="1419"/>
      <c r="G33" s="1418">
        <f>SUM(G18,G21,G31)</f>
        <v>32655.88</v>
      </c>
      <c r="H33" s="1419"/>
      <c r="I33" s="1418">
        <f>SUM(I18,I21,I31)</f>
        <v>9425.2299999999959</v>
      </c>
      <c r="J33" s="1419"/>
      <c r="K33" s="1418">
        <f>SUM(K18,K21,K31)</f>
        <v>16291.92</v>
      </c>
      <c r="L33" s="1419"/>
      <c r="M33" s="1418">
        <f>SUM(M18,M21,M31)</f>
        <v>-5508.1899999999987</v>
      </c>
      <c r="N33" s="1419"/>
      <c r="O33" s="1418">
        <f>SUM(O18,O21,O31)</f>
        <v>13800.570000000002</v>
      </c>
      <c r="P33" s="1419"/>
      <c r="Q33" s="1018">
        <f>SUM(Q18,Q21,Q31)</f>
        <v>159315.64000000001</v>
      </c>
      <c r="R33" s="244"/>
      <c r="S33" s="244"/>
    </row>
    <row r="34" spans="1:19" ht="21.75" customHeight="1" x14ac:dyDescent="0.15">
      <c r="A34" s="191"/>
      <c r="B34" s="191"/>
      <c r="C34" s="236"/>
      <c r="D34" s="191"/>
      <c r="E34" s="191"/>
      <c r="F34" s="191"/>
      <c r="G34" s="242"/>
      <c r="H34" s="191"/>
      <c r="I34" s="191"/>
      <c r="J34" s="191"/>
      <c r="K34" s="191"/>
      <c r="L34" s="191"/>
      <c r="M34" s="191"/>
      <c r="N34" s="191"/>
      <c r="O34" s="191"/>
      <c r="P34" s="191"/>
      <c r="Q34" s="236"/>
      <c r="R34" s="191"/>
      <c r="S34" s="191"/>
    </row>
    <row r="35" spans="1:19" s="238" customFormat="1" ht="18.75" customHeight="1" x14ac:dyDescent="0.25">
      <c r="A35" s="239"/>
      <c r="B35" s="241"/>
      <c r="C35" s="1012"/>
      <c r="D35" s="241"/>
      <c r="E35" s="241"/>
      <c r="F35" s="241"/>
      <c r="G35" s="241"/>
      <c r="H35" s="241"/>
      <c r="I35" s="826"/>
      <c r="J35" s="241"/>
      <c r="K35" s="241"/>
      <c r="L35" s="241"/>
      <c r="M35" s="241"/>
      <c r="N35" s="241"/>
      <c r="O35" s="241"/>
      <c r="P35" s="241"/>
      <c r="Q35" s="240"/>
      <c r="R35" s="239"/>
      <c r="S35" s="239"/>
    </row>
    <row r="36" spans="1:19" ht="20" x14ac:dyDescent="0.15">
      <c r="A36" s="191"/>
      <c r="B36" s="237"/>
      <c r="C36" s="1001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191"/>
      <c r="S36" s="191"/>
    </row>
    <row r="37" spans="1:19" ht="18" x14ac:dyDescent="0.15">
      <c r="A37" s="191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07"/>
      <c r="R37" s="191"/>
      <c r="S37" s="191"/>
    </row>
    <row r="38" spans="1:19" x14ac:dyDescent="0.15">
      <c r="A38" s="191"/>
      <c r="B38" s="196"/>
      <c r="C38" s="1013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234"/>
      <c r="R38" s="191"/>
      <c r="S38" s="191"/>
    </row>
    <row r="39" spans="1:19" x14ac:dyDescent="0.15">
      <c r="A39" s="191"/>
      <c r="B39" s="196"/>
      <c r="C39" s="1013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233"/>
      <c r="R39" s="191"/>
      <c r="S39" s="191"/>
    </row>
    <row r="40" spans="1:19" x14ac:dyDescent="0.15">
      <c r="A40" s="191"/>
      <c r="B40" s="231"/>
      <c r="C40" s="1014"/>
      <c r="D40" s="231" t="s">
        <v>676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28"/>
    </row>
    <row r="41" spans="1:19" x14ac:dyDescent="0.15">
      <c r="A41" s="191"/>
      <c r="B41" s="231"/>
      <c r="C41" s="1014"/>
      <c r="D41" s="231"/>
      <c r="E41" s="227" t="s">
        <v>680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28"/>
    </row>
    <row r="42" spans="1:19" x14ac:dyDescent="0.15">
      <c r="B42" s="231"/>
      <c r="C42" s="1014"/>
      <c r="D42" s="231"/>
      <c r="E42" s="933" t="s">
        <v>675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26"/>
    </row>
    <row r="43" spans="1:19" x14ac:dyDescent="0.15">
      <c r="B43" s="231"/>
      <c r="C43" s="1014"/>
      <c r="D43" s="231"/>
      <c r="E43" s="933" t="s">
        <v>677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28"/>
    </row>
    <row r="44" spans="1:19" x14ac:dyDescent="0.15">
      <c r="B44" s="232"/>
      <c r="D44" s="232"/>
      <c r="E44" s="933" t="s">
        <v>678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28"/>
    </row>
    <row r="45" spans="1:19" x14ac:dyDescent="0.15">
      <c r="B45" s="229"/>
      <c r="D45" s="229"/>
      <c r="E45" s="933" t="s">
        <v>679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8"/>
    </row>
    <row r="46" spans="1:19" x14ac:dyDescent="0.15">
      <c r="B46" s="229"/>
      <c r="D46" s="229"/>
      <c r="E46" s="933" t="s">
        <v>685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8"/>
    </row>
    <row r="47" spans="1:19" x14ac:dyDescent="0.15">
      <c r="B47" s="231"/>
      <c r="C47" s="1014"/>
      <c r="D47" s="231"/>
      <c r="E47" s="933" t="s">
        <v>687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26"/>
    </row>
    <row r="48" spans="1:19" x14ac:dyDescent="0.15">
      <c r="B48" s="230"/>
      <c r="C48" s="224"/>
      <c r="D48" s="230"/>
      <c r="E48" s="934" t="s">
        <v>682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28"/>
    </row>
    <row r="49" spans="2:17" x14ac:dyDescent="0.15">
      <c r="B49" s="229"/>
      <c r="D49" s="229"/>
      <c r="E49" s="934" t="s">
        <v>681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8"/>
    </row>
    <row r="50" spans="2:17" x14ac:dyDescent="0.15">
      <c r="B50" s="229"/>
      <c r="D50" s="229"/>
      <c r="E50" s="933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8"/>
    </row>
    <row r="51" spans="2:17" x14ac:dyDescent="0.15">
      <c r="B51" s="227"/>
      <c r="C51" s="1014"/>
      <c r="D51" s="227"/>
      <c r="E51" s="933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6"/>
    </row>
    <row r="52" spans="2:17" ht="9" customHeight="1" x14ac:dyDescent="0.15">
      <c r="B52" s="225"/>
      <c r="C52" s="101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2"/>
    </row>
    <row r="53" spans="2:17" ht="21.75" customHeight="1" x14ac:dyDescent="0.15"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3"/>
    </row>
    <row r="54" spans="2:17" x14ac:dyDescent="0.15">
      <c r="Q54" s="222"/>
    </row>
    <row r="55" spans="2:17" x14ac:dyDescent="0.15">
      <c r="Q55" s="222"/>
    </row>
    <row r="56" spans="2:17" x14ac:dyDescent="0.15">
      <c r="Q56" s="222"/>
    </row>
    <row r="57" spans="2:17" x14ac:dyDescent="0.15">
      <c r="Q57" s="222"/>
    </row>
    <row r="58" spans="2:17" x14ac:dyDescent="0.15">
      <c r="Q58" s="222"/>
    </row>
    <row r="59" spans="2:17" x14ac:dyDescent="0.15">
      <c r="Q59" s="222"/>
    </row>
    <row r="60" spans="2:17" x14ac:dyDescent="0.15">
      <c r="Q60" s="222"/>
    </row>
    <row r="61" spans="2:17" x14ac:dyDescent="0.15">
      <c r="Q61" s="222"/>
    </row>
    <row r="62" spans="2:17" x14ac:dyDescent="0.15">
      <c r="Q62" s="222"/>
    </row>
    <row r="63" spans="2:17" x14ac:dyDescent="0.15">
      <c r="Q63" s="222"/>
    </row>
    <row r="64" spans="2:17" x14ac:dyDescent="0.15">
      <c r="Q64" s="222"/>
    </row>
    <row r="65" spans="17:17" x14ac:dyDescent="0.15">
      <c r="Q65" s="222"/>
    </row>
    <row r="66" spans="17:17" x14ac:dyDescent="0.15">
      <c r="Q66" s="222"/>
    </row>
    <row r="67" spans="17:17" x14ac:dyDescent="0.15">
      <c r="Q67" s="222"/>
    </row>
    <row r="68" spans="17:17" x14ac:dyDescent="0.15">
      <c r="Q68" s="222"/>
    </row>
    <row r="69" spans="17:17" x14ac:dyDescent="0.15">
      <c r="Q69" s="222"/>
    </row>
    <row r="70" spans="17:17" x14ac:dyDescent="0.15">
      <c r="Q70" s="222"/>
    </row>
    <row r="71" spans="17:17" x14ac:dyDescent="0.15">
      <c r="Q71" s="222"/>
    </row>
    <row r="72" spans="17:17" x14ac:dyDescent="0.15">
      <c r="Q72" s="222"/>
    </row>
    <row r="73" spans="17:17" x14ac:dyDescent="0.15">
      <c r="Q73" s="222"/>
    </row>
    <row r="74" spans="17:17" x14ac:dyDescent="0.15">
      <c r="Q74" s="222"/>
    </row>
    <row r="75" spans="17:17" x14ac:dyDescent="0.15">
      <c r="Q75" s="222"/>
    </row>
    <row r="76" spans="17:17" x14ac:dyDescent="0.15">
      <c r="Q76" s="222"/>
    </row>
    <row r="77" spans="17:17" x14ac:dyDescent="0.15">
      <c r="Q77" s="222"/>
    </row>
    <row r="78" spans="17:17" x14ac:dyDescent="0.15">
      <c r="Q78" s="222"/>
    </row>
    <row r="79" spans="17:17" x14ac:dyDescent="0.15">
      <c r="Q79" s="222"/>
    </row>
    <row r="80" spans="17:17" x14ac:dyDescent="0.15">
      <c r="Q80" s="222"/>
    </row>
    <row r="81" spans="17:17" x14ac:dyDescent="0.15">
      <c r="Q81" s="222"/>
    </row>
    <row r="82" spans="17:17" x14ac:dyDescent="0.15">
      <c r="Q82" s="222"/>
    </row>
    <row r="83" spans="17:17" x14ac:dyDescent="0.15">
      <c r="Q83" s="222"/>
    </row>
    <row r="84" spans="17:17" x14ac:dyDescent="0.15">
      <c r="Q84" s="222"/>
    </row>
    <row r="85" spans="17:17" x14ac:dyDescent="0.15">
      <c r="Q85" s="222"/>
    </row>
    <row r="86" spans="17:17" x14ac:dyDescent="0.15">
      <c r="Q86" s="222"/>
    </row>
    <row r="87" spans="17:17" x14ac:dyDescent="0.15">
      <c r="Q87" s="222"/>
    </row>
    <row r="88" spans="17:17" x14ac:dyDescent="0.15">
      <c r="Q88" s="222"/>
    </row>
    <row r="89" spans="17:17" x14ac:dyDescent="0.15">
      <c r="Q89" s="222"/>
    </row>
    <row r="90" spans="17:17" x14ac:dyDescent="0.15">
      <c r="Q90" s="222"/>
    </row>
    <row r="91" spans="17:17" x14ac:dyDescent="0.15">
      <c r="Q91" s="222"/>
    </row>
    <row r="92" spans="17:17" x14ac:dyDescent="0.15">
      <c r="Q92" s="222"/>
    </row>
    <row r="93" spans="17:17" x14ac:dyDescent="0.15">
      <c r="Q93" s="222"/>
    </row>
    <row r="94" spans="17:17" x14ac:dyDescent="0.15">
      <c r="Q94" s="222"/>
    </row>
    <row r="95" spans="17:17" x14ac:dyDescent="0.15">
      <c r="Q95" s="222"/>
    </row>
    <row r="96" spans="17:17" x14ac:dyDescent="0.15">
      <c r="Q96" s="222"/>
    </row>
    <row r="97" spans="17:17" x14ac:dyDescent="0.15">
      <c r="Q97" s="222"/>
    </row>
    <row r="98" spans="17:17" x14ac:dyDescent="0.15">
      <c r="Q98" s="222"/>
    </row>
    <row r="99" spans="17:17" x14ac:dyDescent="0.15">
      <c r="Q99" s="222"/>
    </row>
    <row r="100" spans="17:17" x14ac:dyDescent="0.15">
      <c r="Q100" s="222"/>
    </row>
    <row r="101" spans="17:17" x14ac:dyDescent="0.15">
      <c r="Q101" s="222"/>
    </row>
    <row r="102" spans="17:17" x14ac:dyDescent="0.15">
      <c r="Q102" s="222"/>
    </row>
    <row r="103" spans="17:17" x14ac:dyDescent="0.15">
      <c r="Q103" s="222"/>
    </row>
    <row r="104" spans="17:17" x14ac:dyDescent="0.15">
      <c r="Q104" s="222"/>
    </row>
    <row r="105" spans="17:17" x14ac:dyDescent="0.15">
      <c r="Q105" s="222"/>
    </row>
    <row r="106" spans="17:17" x14ac:dyDescent="0.15">
      <c r="Q106" s="222"/>
    </row>
    <row r="107" spans="17:17" x14ac:dyDescent="0.15">
      <c r="Q107" s="222"/>
    </row>
    <row r="108" spans="17:17" x14ac:dyDescent="0.15">
      <c r="Q108" s="222"/>
    </row>
    <row r="109" spans="17:17" x14ac:dyDescent="0.15">
      <c r="Q109" s="222"/>
    </row>
    <row r="110" spans="17:17" x14ac:dyDescent="0.15">
      <c r="Q110" s="222"/>
    </row>
    <row r="111" spans="17:17" x14ac:dyDescent="0.15">
      <c r="Q111" s="222"/>
    </row>
    <row r="112" spans="17:17" x14ac:dyDescent="0.15">
      <c r="Q112" s="222"/>
    </row>
    <row r="113" spans="17:17" x14ac:dyDescent="0.15">
      <c r="Q113" s="222"/>
    </row>
    <row r="114" spans="17:17" x14ac:dyDescent="0.15">
      <c r="Q114" s="222"/>
    </row>
    <row r="115" spans="17:17" x14ac:dyDescent="0.15">
      <c r="Q115" s="222"/>
    </row>
    <row r="116" spans="17:17" x14ac:dyDescent="0.15">
      <c r="Q116" s="222"/>
    </row>
    <row r="117" spans="17:17" x14ac:dyDescent="0.15">
      <c r="Q117" s="222"/>
    </row>
    <row r="118" spans="17:17" x14ac:dyDescent="0.15">
      <c r="Q118" s="222"/>
    </row>
    <row r="119" spans="17:17" x14ac:dyDescent="0.15">
      <c r="Q119" s="222"/>
    </row>
    <row r="120" spans="17:17" x14ac:dyDescent="0.15">
      <c r="Q120" s="222"/>
    </row>
    <row r="121" spans="17:17" x14ac:dyDescent="0.15">
      <c r="Q121" s="222"/>
    </row>
    <row r="122" spans="17:17" x14ac:dyDescent="0.15">
      <c r="Q122" s="222"/>
    </row>
    <row r="123" spans="17:17" x14ac:dyDescent="0.15">
      <c r="Q123" s="222"/>
    </row>
    <row r="124" spans="17:17" x14ac:dyDescent="0.15">
      <c r="Q124" s="222"/>
    </row>
    <row r="125" spans="17:17" x14ac:dyDescent="0.15">
      <c r="Q125" s="222"/>
    </row>
    <row r="126" spans="17:17" x14ac:dyDescent="0.15">
      <c r="Q126" s="222"/>
    </row>
    <row r="127" spans="17:17" x14ac:dyDescent="0.15">
      <c r="Q127" s="222"/>
    </row>
    <row r="128" spans="17:17" x14ac:dyDescent="0.15">
      <c r="Q128" s="222"/>
    </row>
    <row r="129" spans="17:17" x14ac:dyDescent="0.15">
      <c r="Q129" s="222"/>
    </row>
    <row r="130" spans="17:17" x14ac:dyDescent="0.15">
      <c r="Q130" s="222"/>
    </row>
    <row r="131" spans="17:17" x14ac:dyDescent="0.15">
      <c r="Q131" s="222"/>
    </row>
    <row r="132" spans="17:17" x14ac:dyDescent="0.15">
      <c r="Q132" s="222"/>
    </row>
    <row r="133" spans="17:17" x14ac:dyDescent="0.15">
      <c r="Q133" s="222"/>
    </row>
    <row r="134" spans="17:17" x14ac:dyDescent="0.15">
      <c r="Q134" s="222"/>
    </row>
    <row r="135" spans="17:17" x14ac:dyDescent="0.15">
      <c r="Q135" s="222"/>
    </row>
    <row r="136" spans="17:17" x14ac:dyDescent="0.15">
      <c r="Q136" s="222"/>
    </row>
    <row r="137" spans="17:17" x14ac:dyDescent="0.15">
      <c r="Q137" s="222"/>
    </row>
    <row r="138" spans="17:17" x14ac:dyDescent="0.15">
      <c r="Q138" s="222"/>
    </row>
    <row r="139" spans="17:17" x14ac:dyDescent="0.15">
      <c r="Q139" s="222"/>
    </row>
    <row r="140" spans="17:17" x14ac:dyDescent="0.15">
      <c r="Q140" s="222"/>
    </row>
    <row r="141" spans="17:17" x14ac:dyDescent="0.15">
      <c r="Q141" s="222"/>
    </row>
    <row r="142" spans="17:17" x14ac:dyDescent="0.15">
      <c r="Q142" s="222"/>
    </row>
    <row r="143" spans="17:17" x14ac:dyDescent="0.15">
      <c r="Q143" s="222"/>
    </row>
    <row r="144" spans="17:17" x14ac:dyDescent="0.15">
      <c r="Q144" s="222"/>
    </row>
    <row r="145" spans="17:17" x14ac:dyDescent="0.15">
      <c r="Q145" s="222"/>
    </row>
    <row r="146" spans="17:17" x14ac:dyDescent="0.15">
      <c r="Q146" s="222"/>
    </row>
    <row r="147" spans="17:17" x14ac:dyDescent="0.15">
      <c r="Q147" s="222"/>
    </row>
    <row r="148" spans="17:17" x14ac:dyDescent="0.15">
      <c r="Q148" s="222"/>
    </row>
    <row r="149" spans="17:17" x14ac:dyDescent="0.15">
      <c r="Q149" s="222"/>
    </row>
    <row r="150" spans="17:17" x14ac:dyDescent="0.15">
      <c r="Q150" s="222"/>
    </row>
    <row r="151" spans="17:17" x14ac:dyDescent="0.15">
      <c r="Q151" s="222"/>
    </row>
    <row r="152" spans="17:17" x14ac:dyDescent="0.15">
      <c r="Q152" s="222"/>
    </row>
    <row r="153" spans="17:17" x14ac:dyDescent="0.15">
      <c r="Q153" s="222"/>
    </row>
    <row r="154" spans="17:17" x14ac:dyDescent="0.15">
      <c r="Q154" s="222"/>
    </row>
    <row r="155" spans="17:17" x14ac:dyDescent="0.15">
      <c r="Q155" s="222"/>
    </row>
    <row r="156" spans="17:17" x14ac:dyDescent="0.15">
      <c r="Q156" s="222"/>
    </row>
    <row r="157" spans="17:17" x14ac:dyDescent="0.15">
      <c r="Q157" s="222"/>
    </row>
    <row r="158" spans="17:17" x14ac:dyDescent="0.15">
      <c r="Q158" s="222"/>
    </row>
    <row r="159" spans="17:17" x14ac:dyDescent="0.15">
      <c r="Q159" s="222"/>
    </row>
    <row r="160" spans="17:17" x14ac:dyDescent="0.15">
      <c r="Q160" s="222"/>
    </row>
    <row r="161" spans="17:17" x14ac:dyDescent="0.15">
      <c r="Q161" s="222"/>
    </row>
    <row r="162" spans="17:17" x14ac:dyDescent="0.15">
      <c r="Q162" s="222"/>
    </row>
    <row r="163" spans="17:17" x14ac:dyDescent="0.15">
      <c r="Q163" s="222"/>
    </row>
    <row r="164" spans="17:17" x14ac:dyDescent="0.15">
      <c r="Q164" s="222"/>
    </row>
    <row r="165" spans="17:17" x14ac:dyDescent="0.15">
      <c r="Q165" s="222"/>
    </row>
    <row r="166" spans="17:17" x14ac:dyDescent="0.15">
      <c r="Q166" s="222"/>
    </row>
    <row r="167" spans="17:17" x14ac:dyDescent="0.15">
      <c r="Q167" s="222"/>
    </row>
    <row r="168" spans="17:17" x14ac:dyDescent="0.15">
      <c r="Q168" s="222"/>
    </row>
    <row r="169" spans="17:17" x14ac:dyDescent="0.15">
      <c r="Q169" s="222"/>
    </row>
    <row r="170" spans="17:17" x14ac:dyDescent="0.15">
      <c r="Q170" s="222"/>
    </row>
    <row r="171" spans="17:17" x14ac:dyDescent="0.15">
      <c r="Q171" s="222"/>
    </row>
    <row r="172" spans="17:17" x14ac:dyDescent="0.15">
      <c r="Q172" s="222"/>
    </row>
    <row r="173" spans="17:17" x14ac:dyDescent="0.15">
      <c r="Q173" s="222"/>
    </row>
    <row r="174" spans="17:17" x14ac:dyDescent="0.15">
      <c r="Q174" s="222"/>
    </row>
    <row r="175" spans="17:17" x14ac:dyDescent="0.15">
      <c r="Q175" s="222"/>
    </row>
    <row r="176" spans="17:17" x14ac:dyDescent="0.15">
      <c r="Q176" s="222"/>
    </row>
    <row r="177" spans="17:17" x14ac:dyDescent="0.15">
      <c r="Q177" s="222"/>
    </row>
    <row r="178" spans="17:17" x14ac:dyDescent="0.15">
      <c r="Q178" s="222"/>
    </row>
    <row r="179" spans="17:17" x14ac:dyDescent="0.15">
      <c r="Q179" s="222"/>
    </row>
    <row r="180" spans="17:17" x14ac:dyDescent="0.15">
      <c r="Q180" s="222"/>
    </row>
    <row r="181" spans="17:17" x14ac:dyDescent="0.15">
      <c r="Q181" s="222"/>
    </row>
    <row r="182" spans="17:17" x14ac:dyDescent="0.15">
      <c r="Q182" s="222"/>
    </row>
    <row r="183" spans="17:17" x14ac:dyDescent="0.15">
      <c r="Q183" s="222"/>
    </row>
    <row r="184" spans="17:17" x14ac:dyDescent="0.15">
      <c r="Q184" s="222"/>
    </row>
    <row r="185" spans="17:17" x14ac:dyDescent="0.15">
      <c r="Q185" s="222"/>
    </row>
    <row r="186" spans="17:17" x14ac:dyDescent="0.15">
      <c r="Q186" s="222"/>
    </row>
    <row r="187" spans="17:17" x14ac:dyDescent="0.15">
      <c r="Q187" s="222"/>
    </row>
    <row r="188" spans="17:17" x14ac:dyDescent="0.15">
      <c r="Q188" s="222"/>
    </row>
    <row r="189" spans="17:17" x14ac:dyDescent="0.15">
      <c r="Q189" s="222"/>
    </row>
    <row r="190" spans="17:17" x14ac:dyDescent="0.15">
      <c r="Q190" s="222"/>
    </row>
    <row r="191" spans="17:17" x14ac:dyDescent="0.15">
      <c r="Q191" s="222"/>
    </row>
    <row r="192" spans="17:17" x14ac:dyDescent="0.15">
      <c r="Q192" s="222"/>
    </row>
    <row r="193" spans="17:17" x14ac:dyDescent="0.15">
      <c r="Q193" s="222"/>
    </row>
    <row r="194" spans="17:17" x14ac:dyDescent="0.15">
      <c r="Q194" s="222"/>
    </row>
    <row r="195" spans="17:17" x14ac:dyDescent="0.15">
      <c r="Q195" s="222"/>
    </row>
    <row r="196" spans="17:17" x14ac:dyDescent="0.15">
      <c r="Q196" s="222"/>
    </row>
    <row r="197" spans="17:17" x14ac:dyDescent="0.15">
      <c r="Q197" s="222"/>
    </row>
    <row r="198" spans="17:17" x14ac:dyDescent="0.15">
      <c r="Q198" s="222"/>
    </row>
    <row r="199" spans="17:17" x14ac:dyDescent="0.15">
      <c r="Q199" s="222"/>
    </row>
    <row r="200" spans="17:17" x14ac:dyDescent="0.15">
      <c r="Q200" s="222"/>
    </row>
    <row r="201" spans="17:17" x14ac:dyDescent="0.15">
      <c r="Q201" s="222"/>
    </row>
    <row r="202" spans="17:17" x14ac:dyDescent="0.15">
      <c r="Q202" s="222"/>
    </row>
    <row r="203" spans="17:17" x14ac:dyDescent="0.15">
      <c r="Q203" s="222"/>
    </row>
    <row r="204" spans="17:17" x14ac:dyDescent="0.15">
      <c r="Q204" s="222"/>
    </row>
    <row r="205" spans="17:17" x14ac:dyDescent="0.15">
      <c r="Q205" s="222"/>
    </row>
    <row r="206" spans="17:17" x14ac:dyDescent="0.15">
      <c r="Q206" s="222"/>
    </row>
    <row r="207" spans="17:17" x14ac:dyDescent="0.15">
      <c r="Q207" s="222"/>
    </row>
    <row r="208" spans="17:17" x14ac:dyDescent="0.15">
      <c r="Q208" s="222"/>
    </row>
    <row r="209" spans="17:17" x14ac:dyDescent="0.15">
      <c r="Q209" s="222"/>
    </row>
    <row r="210" spans="17:17" x14ac:dyDescent="0.15">
      <c r="Q210" s="222"/>
    </row>
    <row r="211" spans="17:17" x14ac:dyDescent="0.15">
      <c r="Q211" s="222"/>
    </row>
    <row r="212" spans="17:17" x14ac:dyDescent="0.15">
      <c r="Q212" s="222"/>
    </row>
    <row r="213" spans="17:17" x14ac:dyDescent="0.15">
      <c r="Q213" s="222"/>
    </row>
    <row r="214" spans="17:17" x14ac:dyDescent="0.15">
      <c r="Q214" s="222"/>
    </row>
    <row r="215" spans="17:17" x14ac:dyDescent="0.15">
      <c r="Q215" s="222"/>
    </row>
    <row r="216" spans="17:17" x14ac:dyDescent="0.15">
      <c r="Q216" s="222"/>
    </row>
    <row r="217" spans="17:17" x14ac:dyDescent="0.15">
      <c r="Q217" s="222"/>
    </row>
    <row r="218" spans="17:17" x14ac:dyDescent="0.15">
      <c r="Q218" s="222"/>
    </row>
    <row r="219" spans="17:17" x14ac:dyDescent="0.15">
      <c r="Q219" s="222"/>
    </row>
    <row r="220" spans="17:17" x14ac:dyDescent="0.15">
      <c r="Q220" s="222"/>
    </row>
    <row r="221" spans="17:17" x14ac:dyDescent="0.15">
      <c r="Q221" s="222"/>
    </row>
    <row r="222" spans="17:17" x14ac:dyDescent="0.15">
      <c r="Q222" s="222"/>
    </row>
    <row r="223" spans="17:17" x14ac:dyDescent="0.15">
      <c r="Q223" s="222"/>
    </row>
    <row r="224" spans="17:17" x14ac:dyDescent="0.15">
      <c r="Q224" s="222"/>
    </row>
    <row r="225" spans="17:17" x14ac:dyDescent="0.15">
      <c r="Q225" s="222"/>
    </row>
    <row r="226" spans="17:17" x14ac:dyDescent="0.15">
      <c r="Q226" s="222"/>
    </row>
    <row r="227" spans="17:17" x14ac:dyDescent="0.15">
      <c r="Q227" s="222"/>
    </row>
    <row r="228" spans="17:17" x14ac:dyDescent="0.15">
      <c r="Q228" s="222"/>
    </row>
    <row r="229" spans="17:17" x14ac:dyDescent="0.15">
      <c r="Q229" s="222"/>
    </row>
    <row r="230" spans="17:17" x14ac:dyDescent="0.15">
      <c r="Q230" s="222"/>
    </row>
    <row r="231" spans="17:17" x14ac:dyDescent="0.15">
      <c r="Q231" s="222"/>
    </row>
    <row r="232" spans="17:17" x14ac:dyDescent="0.15">
      <c r="Q232" s="222"/>
    </row>
    <row r="233" spans="17:17" x14ac:dyDescent="0.15">
      <c r="Q233" s="222"/>
    </row>
    <row r="234" spans="17:17" x14ac:dyDescent="0.15">
      <c r="Q234" s="222"/>
    </row>
    <row r="235" spans="17:17" x14ac:dyDescent="0.15">
      <c r="Q235" s="222"/>
    </row>
    <row r="236" spans="17:17" x14ac:dyDescent="0.15">
      <c r="Q236" s="222"/>
    </row>
    <row r="237" spans="17:17" x14ac:dyDescent="0.15">
      <c r="Q237" s="222"/>
    </row>
    <row r="238" spans="17:17" x14ac:dyDescent="0.15">
      <c r="Q238" s="222"/>
    </row>
    <row r="239" spans="17:17" x14ac:dyDescent="0.15">
      <c r="Q239" s="222"/>
    </row>
    <row r="240" spans="17:17" x14ac:dyDescent="0.15">
      <c r="Q240" s="222"/>
    </row>
    <row r="241" spans="17:17" x14ac:dyDescent="0.15">
      <c r="Q241" s="222"/>
    </row>
    <row r="242" spans="17:17" x14ac:dyDescent="0.15">
      <c r="Q242" s="222"/>
    </row>
    <row r="243" spans="17:17" x14ac:dyDescent="0.15">
      <c r="Q243" s="222"/>
    </row>
    <row r="244" spans="17:17" x14ac:dyDescent="0.15">
      <c r="Q244" s="222"/>
    </row>
    <row r="245" spans="17:17" x14ac:dyDescent="0.15">
      <c r="Q245" s="222"/>
    </row>
    <row r="246" spans="17:17" x14ac:dyDescent="0.15">
      <c r="Q246" s="222"/>
    </row>
    <row r="247" spans="17:17" x14ac:dyDescent="0.15">
      <c r="Q247" s="222"/>
    </row>
    <row r="248" spans="17:17" x14ac:dyDescent="0.15">
      <c r="Q248" s="222"/>
    </row>
    <row r="249" spans="17:17" x14ac:dyDescent="0.15">
      <c r="Q249" s="222"/>
    </row>
    <row r="250" spans="17:17" x14ac:dyDescent="0.15">
      <c r="Q250" s="222"/>
    </row>
    <row r="251" spans="17:17" x14ac:dyDescent="0.15">
      <c r="Q251" s="222"/>
    </row>
    <row r="252" spans="17:17" x14ac:dyDescent="0.15">
      <c r="Q252" s="222"/>
    </row>
    <row r="253" spans="17:17" x14ac:dyDescent="0.15">
      <c r="Q253" s="222"/>
    </row>
    <row r="254" spans="17:17" x14ac:dyDescent="0.15">
      <c r="Q254" s="222"/>
    </row>
    <row r="255" spans="17:17" x14ac:dyDescent="0.15">
      <c r="Q255" s="222"/>
    </row>
    <row r="256" spans="17:17" x14ac:dyDescent="0.15">
      <c r="Q256" s="222"/>
    </row>
    <row r="257" spans="17:17" x14ac:dyDescent="0.15">
      <c r="Q257" s="222"/>
    </row>
    <row r="258" spans="17:17" x14ac:dyDescent="0.15">
      <c r="Q258" s="222"/>
    </row>
    <row r="259" spans="17:17" x14ac:dyDescent="0.15">
      <c r="Q259" s="222"/>
    </row>
    <row r="260" spans="17:17" x14ac:dyDescent="0.15">
      <c r="Q260" s="222"/>
    </row>
    <row r="261" spans="17:17" x14ac:dyDescent="0.15">
      <c r="Q261" s="222"/>
    </row>
    <row r="262" spans="17:17" x14ac:dyDescent="0.15">
      <c r="Q262" s="222"/>
    </row>
    <row r="263" spans="17:17" x14ac:dyDescent="0.15">
      <c r="Q263" s="222"/>
    </row>
    <row r="264" spans="17:17" x14ac:dyDescent="0.15">
      <c r="Q264" s="222"/>
    </row>
    <row r="265" spans="17:17" x14ac:dyDescent="0.15">
      <c r="Q265" s="222"/>
    </row>
    <row r="266" spans="17:17" x14ac:dyDescent="0.15">
      <c r="Q266" s="222"/>
    </row>
    <row r="267" spans="17:17" x14ac:dyDescent="0.15">
      <c r="Q267" s="222"/>
    </row>
    <row r="268" spans="17:17" x14ac:dyDescent="0.15">
      <c r="Q268" s="222"/>
    </row>
    <row r="269" spans="17:17" x14ac:dyDescent="0.15">
      <c r="Q269" s="222"/>
    </row>
    <row r="270" spans="17:17" x14ac:dyDescent="0.15">
      <c r="Q270" s="222"/>
    </row>
    <row r="271" spans="17:17" x14ac:dyDescent="0.15">
      <c r="Q271" s="222"/>
    </row>
    <row r="272" spans="17:17" x14ac:dyDescent="0.15">
      <c r="Q272" s="222"/>
    </row>
    <row r="273" spans="17:17" x14ac:dyDescent="0.15">
      <c r="Q273" s="222"/>
    </row>
    <row r="274" spans="17:17" x14ac:dyDescent="0.15">
      <c r="Q274" s="222"/>
    </row>
    <row r="275" spans="17:17" x14ac:dyDescent="0.15">
      <c r="Q275" s="222"/>
    </row>
    <row r="276" spans="17:17" x14ac:dyDescent="0.15">
      <c r="Q276" s="222"/>
    </row>
    <row r="277" spans="17:17" x14ac:dyDescent="0.15">
      <c r="Q277" s="222"/>
    </row>
    <row r="278" spans="17:17" x14ac:dyDescent="0.15">
      <c r="Q278" s="222"/>
    </row>
    <row r="279" spans="17:17" x14ac:dyDescent="0.15">
      <c r="Q279" s="222"/>
    </row>
    <row r="280" spans="17:17" x14ac:dyDescent="0.15">
      <c r="Q280" s="222"/>
    </row>
    <row r="281" spans="17:17" x14ac:dyDescent="0.15">
      <c r="Q281" s="222"/>
    </row>
    <row r="282" spans="17:17" x14ac:dyDescent="0.15">
      <c r="Q282" s="222"/>
    </row>
    <row r="283" spans="17:17" x14ac:dyDescent="0.15">
      <c r="Q283" s="222"/>
    </row>
    <row r="284" spans="17:17" x14ac:dyDescent="0.15">
      <c r="Q284" s="222"/>
    </row>
    <row r="285" spans="17:17" x14ac:dyDescent="0.15">
      <c r="Q285" s="222"/>
    </row>
    <row r="286" spans="17:17" x14ac:dyDescent="0.15">
      <c r="Q286" s="222"/>
    </row>
    <row r="287" spans="17:17" x14ac:dyDescent="0.15">
      <c r="Q287" s="222"/>
    </row>
    <row r="288" spans="17:17" x14ac:dyDescent="0.15">
      <c r="Q288" s="222"/>
    </row>
    <row r="289" spans="17:17" x14ac:dyDescent="0.15">
      <c r="Q289" s="222"/>
    </row>
    <row r="290" spans="17:17" x14ac:dyDescent="0.15">
      <c r="Q290" s="222"/>
    </row>
    <row r="291" spans="17:17" x14ac:dyDescent="0.15">
      <c r="Q291" s="222"/>
    </row>
    <row r="292" spans="17:17" x14ac:dyDescent="0.15">
      <c r="Q292" s="222"/>
    </row>
    <row r="293" spans="17:17" x14ac:dyDescent="0.15">
      <c r="Q293" s="222"/>
    </row>
    <row r="294" spans="17:17" x14ac:dyDescent="0.15">
      <c r="Q294" s="222"/>
    </row>
    <row r="295" spans="17:17" x14ac:dyDescent="0.15">
      <c r="Q295" s="222"/>
    </row>
    <row r="296" spans="17:17" x14ac:dyDescent="0.15">
      <c r="Q296" s="222"/>
    </row>
    <row r="297" spans="17:17" x14ac:dyDescent="0.15">
      <c r="Q297" s="222"/>
    </row>
    <row r="298" spans="17:17" x14ac:dyDescent="0.15">
      <c r="Q298" s="222"/>
    </row>
    <row r="299" spans="17:17" x14ac:dyDescent="0.15">
      <c r="Q299" s="222"/>
    </row>
    <row r="300" spans="17:17" x14ac:dyDescent="0.15">
      <c r="Q300" s="222"/>
    </row>
    <row r="301" spans="17:17" x14ac:dyDescent="0.15">
      <c r="Q301" s="222"/>
    </row>
    <row r="302" spans="17:17" x14ac:dyDescent="0.15">
      <c r="Q302" s="222"/>
    </row>
    <row r="303" spans="17:17" x14ac:dyDescent="0.15">
      <c r="Q303" s="222"/>
    </row>
    <row r="304" spans="17:17" x14ac:dyDescent="0.15">
      <c r="Q304" s="222"/>
    </row>
    <row r="305" spans="17:17" x14ac:dyDescent="0.15">
      <c r="Q305" s="222"/>
    </row>
    <row r="306" spans="17:17" x14ac:dyDescent="0.15">
      <c r="Q306" s="222"/>
    </row>
    <row r="307" spans="17:17" x14ac:dyDescent="0.15">
      <c r="Q307" s="222"/>
    </row>
    <row r="308" spans="17:17" x14ac:dyDescent="0.15">
      <c r="Q308" s="222"/>
    </row>
    <row r="309" spans="17:17" x14ac:dyDescent="0.15">
      <c r="Q309" s="222"/>
    </row>
    <row r="310" spans="17:17" x14ac:dyDescent="0.15">
      <c r="Q310" s="222"/>
    </row>
    <row r="311" spans="17:17" x14ac:dyDescent="0.15">
      <c r="Q311" s="222"/>
    </row>
    <row r="312" spans="17:17" x14ac:dyDescent="0.15">
      <c r="Q312" s="222"/>
    </row>
    <row r="313" spans="17:17" x14ac:dyDescent="0.15">
      <c r="Q313" s="222"/>
    </row>
    <row r="314" spans="17:17" x14ac:dyDescent="0.15">
      <c r="Q314" s="222"/>
    </row>
    <row r="315" spans="17:17" x14ac:dyDescent="0.15">
      <c r="Q315" s="222"/>
    </row>
    <row r="316" spans="17:17" x14ac:dyDescent="0.15">
      <c r="Q316" s="222"/>
    </row>
    <row r="317" spans="17:17" x14ac:dyDescent="0.15">
      <c r="Q317" s="222"/>
    </row>
    <row r="318" spans="17:17" x14ac:dyDescent="0.15">
      <c r="Q318" s="222"/>
    </row>
    <row r="319" spans="17:17" x14ac:dyDescent="0.15">
      <c r="Q319" s="222"/>
    </row>
    <row r="320" spans="17:17" x14ac:dyDescent="0.15">
      <c r="Q320" s="222"/>
    </row>
    <row r="321" spans="17:17" x14ac:dyDescent="0.15">
      <c r="Q321" s="222"/>
    </row>
    <row r="322" spans="17:17" x14ac:dyDescent="0.15">
      <c r="Q322" s="222"/>
    </row>
    <row r="323" spans="17:17" x14ac:dyDescent="0.15">
      <c r="Q323" s="222"/>
    </row>
    <row r="324" spans="17:17" x14ac:dyDescent="0.15">
      <c r="Q324" s="222"/>
    </row>
    <row r="325" spans="17:17" x14ac:dyDescent="0.15">
      <c r="Q325" s="222"/>
    </row>
    <row r="326" spans="17:17" x14ac:dyDescent="0.15">
      <c r="Q326" s="222"/>
    </row>
    <row r="327" spans="17:17" x14ac:dyDescent="0.15">
      <c r="Q327" s="222"/>
    </row>
  </sheetData>
  <autoFilter ref="B5:Q5" xr:uid="{00000000-0009-0000-0000-000009000000}"/>
  <mergeCells count="43">
    <mergeCell ref="M4:N4"/>
    <mergeCell ref="M21:N21"/>
    <mergeCell ref="M31:N31"/>
    <mergeCell ref="M33:N33"/>
    <mergeCell ref="B33:D33"/>
    <mergeCell ref="E33:F33"/>
    <mergeCell ref="G33:H33"/>
    <mergeCell ref="I33:J33"/>
    <mergeCell ref="B6:Q6"/>
    <mergeCell ref="B22:Q22"/>
    <mergeCell ref="B21:D21"/>
    <mergeCell ref="E21:F21"/>
    <mergeCell ref="G21:H21"/>
    <mergeCell ref="I21:J21"/>
    <mergeCell ref="B31:D31"/>
    <mergeCell ref="E31:F31"/>
    <mergeCell ref="G31:H31"/>
    <mergeCell ref="I31:J31"/>
    <mergeCell ref="K31:L31"/>
    <mergeCell ref="K33:L33"/>
    <mergeCell ref="E4:F4"/>
    <mergeCell ref="G4:H4"/>
    <mergeCell ref="I4:J4"/>
    <mergeCell ref="K4:L4"/>
    <mergeCell ref="K21:L21"/>
    <mergeCell ref="B19:Q19"/>
    <mergeCell ref="B18:D18"/>
    <mergeCell ref="E18:F18"/>
    <mergeCell ref="G18:H18"/>
    <mergeCell ref="I18:J18"/>
    <mergeCell ref="K18:L18"/>
    <mergeCell ref="M18:N18"/>
    <mergeCell ref="O4:P4"/>
    <mergeCell ref="O18:P18"/>
    <mergeCell ref="O21:P21"/>
    <mergeCell ref="O31:P31"/>
    <mergeCell ref="O33:P33"/>
    <mergeCell ref="O32:P32"/>
    <mergeCell ref="E32:F32"/>
    <mergeCell ref="G32:H32"/>
    <mergeCell ref="I32:J32"/>
    <mergeCell ref="K32:L32"/>
    <mergeCell ref="M32:N32"/>
  </mergeCells>
  <printOptions horizontalCentered="1"/>
  <pageMargins left="0" right="0" top="0.78740157480314965" bottom="0" header="0" footer="0"/>
  <pageSetup paperSize="9" scale="83" fitToWidth="2" orientation="landscape" horizontalDpi="300" verticalDpi="300" r:id="rId1"/>
  <headerFooter alignWithMargins="0">
    <oddHeader>&amp;L&amp;8&amp;F&amp;A&amp;P&amp;R&amp;8&amp;D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20"/>
  <sheetViews>
    <sheetView zoomScale="90" zoomScaleNormal="90" zoomScalePageLayoutView="90" workbookViewId="0">
      <selection activeCell="H34" sqref="H34"/>
    </sheetView>
  </sheetViews>
  <sheetFormatPr baseColWidth="10" defaultColWidth="10.83203125" defaultRowHeight="13" x14ac:dyDescent="0.15"/>
  <cols>
    <col min="1" max="1" width="3" style="192" customWidth="1"/>
    <col min="2" max="2" width="52" style="192" customWidth="1"/>
    <col min="3" max="3" width="13" style="192" customWidth="1"/>
    <col min="4" max="4" width="12" style="192" customWidth="1"/>
    <col min="5" max="9" width="12.33203125" style="192" customWidth="1"/>
    <col min="10" max="10" width="9.5" style="192" customWidth="1"/>
    <col min="11" max="11" width="16" style="192" customWidth="1"/>
    <col min="12" max="12" width="14.5" style="192" customWidth="1"/>
    <col min="13" max="13" width="4.33203125" style="192" customWidth="1"/>
    <col min="14" max="16384" width="10.83203125" style="192"/>
  </cols>
  <sheetData>
    <row r="1" spans="1:14" s="281" customFormat="1" ht="10" customHeight="1" x14ac:dyDescent="0.2">
      <c r="B1" s="282"/>
      <c r="C1" s="282"/>
      <c r="D1" s="282"/>
      <c r="E1" s="282"/>
      <c r="F1" s="282"/>
      <c r="G1" s="282"/>
      <c r="H1" s="282"/>
      <c r="I1" s="282"/>
      <c r="J1" s="282"/>
      <c r="K1" s="291"/>
      <c r="L1" s="290"/>
      <c r="M1" s="282"/>
      <c r="N1" s="282"/>
    </row>
    <row r="2" spans="1:14" s="281" customFormat="1" ht="30" customHeight="1" x14ac:dyDescent="0.2">
      <c r="A2" s="282"/>
      <c r="B2" s="408" t="s">
        <v>405</v>
      </c>
      <c r="C2" s="288"/>
      <c r="D2" s="288"/>
      <c r="E2" s="288"/>
      <c r="F2" s="288"/>
      <c r="G2" s="288"/>
      <c r="H2" s="288"/>
      <c r="I2" s="288"/>
      <c r="J2" s="288"/>
      <c r="K2" s="287"/>
      <c r="L2" s="287"/>
      <c r="M2" s="282"/>
      <c r="N2" s="282"/>
    </row>
    <row r="3" spans="1:14" s="281" customFormat="1" ht="10" customHeight="1" thickBot="1" x14ac:dyDescent="0.25">
      <c r="A3" s="282"/>
      <c r="B3" s="286"/>
      <c r="C3" s="286"/>
      <c r="D3" s="283"/>
      <c r="E3" s="283"/>
      <c r="F3" s="283"/>
      <c r="G3" s="283"/>
      <c r="H3" s="286"/>
      <c r="I3" s="286"/>
      <c r="J3" s="286"/>
      <c r="K3" s="286"/>
      <c r="L3" s="282"/>
      <c r="M3" s="282"/>
      <c r="N3" s="282"/>
    </row>
    <row r="4" spans="1:14" s="281" customFormat="1" ht="19.5" customHeight="1" thickBot="1" x14ac:dyDescent="0.25">
      <c r="A4" s="282"/>
      <c r="B4" s="283"/>
      <c r="C4" s="285"/>
      <c r="D4" s="1429">
        <v>2017</v>
      </c>
      <c r="E4" s="1430"/>
      <c r="F4" s="1429">
        <v>2018</v>
      </c>
      <c r="G4" s="1430"/>
      <c r="H4" s="1429">
        <v>2019</v>
      </c>
      <c r="I4" s="1430"/>
      <c r="J4" s="284"/>
      <c r="K4" s="283"/>
      <c r="L4" s="282"/>
      <c r="M4" s="282"/>
      <c r="N4" s="282"/>
    </row>
    <row r="5" spans="1:14" s="273" customFormat="1" ht="55.5" customHeight="1" thickBot="1" x14ac:dyDescent="0.25">
      <c r="A5" s="207"/>
      <c r="B5" s="280" t="s">
        <v>316</v>
      </c>
      <c r="C5" s="279" t="s">
        <v>315</v>
      </c>
      <c r="D5" s="278" t="s">
        <v>409</v>
      </c>
      <c r="E5" s="277" t="s">
        <v>410</v>
      </c>
      <c r="F5" s="278" t="s">
        <v>409</v>
      </c>
      <c r="G5" s="277" t="s">
        <v>410</v>
      </c>
      <c r="H5" s="278" t="s">
        <v>409</v>
      </c>
      <c r="I5" s="277" t="s">
        <v>410</v>
      </c>
      <c r="J5" s="276" t="s">
        <v>308</v>
      </c>
      <c r="K5" s="275" t="s">
        <v>307</v>
      </c>
      <c r="L5" s="274" t="s">
        <v>306</v>
      </c>
      <c r="M5" s="207"/>
      <c r="N5" s="207"/>
    </row>
    <row r="6" spans="1:14" ht="20.25" customHeight="1" thickBot="1" x14ac:dyDescent="0.2">
      <c r="A6" s="191"/>
      <c r="B6" s="1420" t="s">
        <v>22</v>
      </c>
      <c r="C6" s="1421"/>
      <c r="D6" s="1421"/>
      <c r="E6" s="1421"/>
      <c r="F6" s="1421"/>
      <c r="G6" s="1421"/>
      <c r="H6" s="1421"/>
      <c r="I6" s="1421"/>
      <c r="J6" s="1421"/>
      <c r="K6" s="1421"/>
      <c r="L6" s="1428"/>
      <c r="M6" s="191"/>
      <c r="N6" s="191"/>
    </row>
    <row r="7" spans="1:14" x14ac:dyDescent="0.15">
      <c r="A7" s="191"/>
      <c r="B7" s="254" t="s">
        <v>411</v>
      </c>
      <c r="C7" s="253"/>
      <c r="D7" s="252">
        <v>1026.67</v>
      </c>
      <c r="E7" s="251"/>
      <c r="F7" s="400"/>
      <c r="G7" s="378"/>
      <c r="H7" s="406"/>
      <c r="I7" s="378"/>
      <c r="J7" s="250" t="s">
        <v>284</v>
      </c>
      <c r="K7" s="258">
        <f t="shared" ref="K7:K13" si="0">SUM(D7:I7)</f>
        <v>1026.67</v>
      </c>
      <c r="L7" s="248">
        <f t="shared" ref="L7:L13" si="1">IF(J7="OUI",K7,0)</f>
        <v>1026.67</v>
      </c>
      <c r="M7" s="191"/>
      <c r="N7" s="191"/>
    </row>
    <row r="8" spans="1:14" x14ac:dyDescent="0.15">
      <c r="A8" s="191"/>
      <c r="B8" s="254" t="s">
        <v>412</v>
      </c>
      <c r="C8" s="253"/>
      <c r="D8" s="252">
        <v>3555.19</v>
      </c>
      <c r="E8" s="251"/>
      <c r="F8" s="252"/>
      <c r="G8" s="251"/>
      <c r="H8" s="252"/>
      <c r="I8" s="251"/>
      <c r="J8" s="250" t="s">
        <v>284</v>
      </c>
      <c r="K8" s="258">
        <f t="shared" si="0"/>
        <v>3555.19</v>
      </c>
      <c r="L8" s="248">
        <f t="shared" si="1"/>
        <v>3555.19</v>
      </c>
      <c r="M8" s="191"/>
      <c r="N8" s="191"/>
    </row>
    <row r="9" spans="1:14" ht="14" x14ac:dyDescent="0.15">
      <c r="A9" s="191"/>
      <c r="B9" s="266" t="s">
        <v>413</v>
      </c>
      <c r="C9" s="265"/>
      <c r="D9" s="401">
        <v>1601.1</v>
      </c>
      <c r="E9" s="261"/>
      <c r="F9" s="401"/>
      <c r="G9" s="261"/>
      <c r="H9" s="402"/>
      <c r="I9" s="261"/>
      <c r="J9" s="250" t="s">
        <v>284</v>
      </c>
      <c r="K9" s="258">
        <f t="shared" si="0"/>
        <v>1601.1</v>
      </c>
      <c r="L9" s="248">
        <f t="shared" si="1"/>
        <v>1601.1</v>
      </c>
      <c r="M9" s="191"/>
      <c r="N9" s="191"/>
    </row>
    <row r="10" spans="1:14" x14ac:dyDescent="0.15">
      <c r="A10" s="191"/>
      <c r="B10" s="254" t="s">
        <v>414</v>
      </c>
      <c r="C10" s="253"/>
      <c r="D10" s="252">
        <v>2991.15</v>
      </c>
      <c r="E10" s="251"/>
      <c r="F10" s="252"/>
      <c r="G10" s="251"/>
      <c r="H10" s="252"/>
      <c r="I10" s="251"/>
      <c r="J10" s="250" t="s">
        <v>284</v>
      </c>
      <c r="K10" s="249">
        <f t="shared" si="0"/>
        <v>2991.15</v>
      </c>
      <c r="L10" s="248">
        <f t="shared" si="1"/>
        <v>2991.15</v>
      </c>
      <c r="M10" s="191"/>
      <c r="N10" s="191"/>
    </row>
    <row r="11" spans="1:14" x14ac:dyDescent="0.15">
      <c r="A11" s="191"/>
      <c r="B11" s="254"/>
      <c r="C11" s="253"/>
      <c r="D11" s="252"/>
      <c r="E11" s="251"/>
      <c r="F11" s="252"/>
      <c r="G11" s="251"/>
      <c r="H11" s="252"/>
      <c r="I11" s="251"/>
      <c r="J11" s="250" t="s">
        <v>284</v>
      </c>
      <c r="K11" s="249">
        <f t="shared" si="0"/>
        <v>0</v>
      </c>
      <c r="L11" s="248">
        <f t="shared" si="1"/>
        <v>0</v>
      </c>
      <c r="M11" s="191"/>
      <c r="N11" s="191"/>
    </row>
    <row r="12" spans="1:14" x14ac:dyDescent="0.15">
      <c r="A12" s="191"/>
      <c r="B12" s="254" t="s">
        <v>416</v>
      </c>
      <c r="C12" s="253"/>
      <c r="D12" s="252"/>
      <c r="E12" s="251">
        <v>-3674.3</v>
      </c>
      <c r="F12" s="252"/>
      <c r="G12" s="251"/>
      <c r="H12" s="252"/>
      <c r="I12" s="251"/>
      <c r="J12" s="250" t="s">
        <v>284</v>
      </c>
      <c r="K12" s="249">
        <f t="shared" si="0"/>
        <v>-3674.3</v>
      </c>
      <c r="L12" s="248">
        <f t="shared" si="1"/>
        <v>-3674.3</v>
      </c>
      <c r="M12" s="191"/>
      <c r="N12" s="191"/>
    </row>
    <row r="13" spans="1:14" x14ac:dyDescent="0.15">
      <c r="A13" s="191"/>
      <c r="B13" s="254" t="s">
        <v>417</v>
      </c>
      <c r="C13" s="253"/>
      <c r="D13" s="252"/>
      <c r="E13" s="251">
        <v>-5144.0200000000004</v>
      </c>
      <c r="F13" s="252"/>
      <c r="G13" s="251"/>
      <c r="H13" s="259"/>
      <c r="I13" s="251"/>
      <c r="J13" s="250" t="s">
        <v>284</v>
      </c>
      <c r="K13" s="258">
        <f t="shared" si="0"/>
        <v>-5144.0200000000004</v>
      </c>
      <c r="L13" s="248">
        <f t="shared" si="1"/>
        <v>-5144.0200000000004</v>
      </c>
      <c r="M13" s="191"/>
      <c r="N13" s="191"/>
    </row>
    <row r="14" spans="1:14" x14ac:dyDescent="0.15">
      <c r="A14" s="191"/>
      <c r="B14" s="301"/>
      <c r="C14" s="363"/>
      <c r="D14" s="252"/>
      <c r="E14" s="251"/>
      <c r="F14" s="252"/>
      <c r="G14" s="251"/>
      <c r="H14" s="259"/>
      <c r="I14" s="251"/>
      <c r="J14" s="364"/>
      <c r="K14" s="258"/>
      <c r="L14" s="248"/>
      <c r="M14" s="191"/>
      <c r="N14" s="191"/>
    </row>
    <row r="15" spans="1:14" ht="14" thickBot="1" x14ac:dyDescent="0.2">
      <c r="A15" s="191"/>
      <c r="B15" s="365"/>
      <c r="C15" s="366"/>
      <c r="D15" s="376"/>
      <c r="E15" s="377"/>
      <c r="F15" s="376"/>
      <c r="G15" s="377"/>
      <c r="H15" s="407"/>
      <c r="I15" s="377"/>
      <c r="J15" s="367"/>
      <c r="K15" s="368"/>
      <c r="L15" s="369"/>
      <c r="M15" s="191"/>
      <c r="N15" s="191"/>
    </row>
    <row r="16" spans="1:14" ht="17" thickBot="1" x14ac:dyDescent="0.2">
      <c r="A16" s="191"/>
      <c r="B16" s="1422" t="s">
        <v>407</v>
      </c>
      <c r="C16" s="1424"/>
      <c r="D16" s="1416">
        <f>SUM(D7:E15)</f>
        <v>355.78999999999996</v>
      </c>
      <c r="E16" s="1417"/>
      <c r="F16" s="1416">
        <f>SUM(F7:G15)</f>
        <v>0</v>
      </c>
      <c r="G16" s="1417"/>
      <c r="H16" s="1416">
        <f>SUM(H7:I15)</f>
        <v>0</v>
      </c>
      <c r="I16" s="1417"/>
      <c r="J16" s="379"/>
      <c r="K16" s="246">
        <f>SUM(K7:K15)</f>
        <v>355.78999999999996</v>
      </c>
      <c r="L16" s="380">
        <f>SUM(L7:L15)</f>
        <v>355.78999999999996</v>
      </c>
      <c r="M16" s="191"/>
      <c r="N16" s="191"/>
    </row>
    <row r="17" spans="1:14" ht="19" thickBot="1" x14ac:dyDescent="0.2">
      <c r="A17" s="191"/>
      <c r="B17" s="1420" t="s">
        <v>406</v>
      </c>
      <c r="C17" s="1421"/>
      <c r="D17" s="1421"/>
      <c r="E17" s="1421"/>
      <c r="F17" s="1421"/>
      <c r="G17" s="1421"/>
      <c r="H17" s="1421"/>
      <c r="I17" s="1421"/>
      <c r="J17" s="1421"/>
      <c r="K17" s="1421"/>
      <c r="L17" s="1428"/>
      <c r="M17" s="191"/>
      <c r="N17" s="191"/>
    </row>
    <row r="18" spans="1:14" ht="14" x14ac:dyDescent="0.15">
      <c r="A18" s="191"/>
      <c r="B18" s="370" t="s">
        <v>415</v>
      </c>
      <c r="C18" s="389"/>
      <c r="D18" s="387">
        <v>5013</v>
      </c>
      <c r="E18" s="391"/>
      <c r="F18" s="375">
        <v>9469</v>
      </c>
      <c r="G18" s="371"/>
      <c r="H18" s="386"/>
      <c r="I18" s="371"/>
      <c r="J18" s="372" t="s">
        <v>284</v>
      </c>
      <c r="K18" s="373">
        <f>SUM(D18:I18)</f>
        <v>14482</v>
      </c>
      <c r="L18" s="374">
        <f>IF(J18="OUI",K18,0)</f>
        <v>14482</v>
      </c>
      <c r="M18" s="191"/>
      <c r="N18" s="191"/>
    </row>
    <row r="19" spans="1:14" x14ac:dyDescent="0.15">
      <c r="A19" s="191"/>
      <c r="B19" s="370"/>
      <c r="C19" s="390"/>
      <c r="D19" s="384"/>
      <c r="E19" s="261"/>
      <c r="F19" s="375"/>
      <c r="G19" s="371"/>
      <c r="H19" s="386"/>
      <c r="I19" s="371"/>
      <c r="J19" s="372"/>
      <c r="K19" s="385"/>
      <c r="L19" s="374"/>
      <c r="M19" s="191"/>
      <c r="N19" s="191"/>
    </row>
    <row r="20" spans="1:14" x14ac:dyDescent="0.15">
      <c r="A20" s="191"/>
      <c r="B20" s="254"/>
      <c r="C20" s="363"/>
      <c r="D20" s="388"/>
      <c r="E20" s="404"/>
      <c r="F20" s="252"/>
      <c r="G20" s="251"/>
      <c r="H20" s="252"/>
      <c r="I20" s="251"/>
      <c r="J20" s="250"/>
      <c r="K20" s="249">
        <f>SUM(D20:I20)</f>
        <v>0</v>
      </c>
      <c r="L20" s="248">
        <f>IF(J20="OUI",K20,0)</f>
        <v>0</v>
      </c>
      <c r="M20" s="191"/>
      <c r="N20" s="191"/>
    </row>
    <row r="21" spans="1:14" x14ac:dyDescent="0.15">
      <c r="A21" s="191"/>
      <c r="B21" s="254"/>
      <c r="C21" s="363"/>
      <c r="D21" s="388"/>
      <c r="E21" s="404"/>
      <c r="F21" s="252"/>
      <c r="G21" s="251"/>
      <c r="H21" s="252"/>
      <c r="I21" s="251"/>
      <c r="J21" s="250"/>
      <c r="K21" s="258">
        <f>SUM(D21:I21)</f>
        <v>0</v>
      </c>
      <c r="L21" s="248">
        <f>IF(J21="OUI",K21,0)</f>
        <v>0</v>
      </c>
      <c r="M21" s="191"/>
      <c r="N21" s="191"/>
    </row>
    <row r="22" spans="1:14" x14ac:dyDescent="0.15">
      <c r="A22" s="191"/>
      <c r="B22" s="254"/>
      <c r="C22" s="363"/>
      <c r="D22" s="397"/>
      <c r="E22" s="405"/>
      <c r="F22" s="392"/>
      <c r="G22" s="393"/>
      <c r="H22" s="392"/>
      <c r="I22" s="393"/>
      <c r="J22" s="250"/>
      <c r="K22" s="258">
        <f>SUM(D22:I22)</f>
        <v>0</v>
      </c>
      <c r="L22" s="248">
        <f>IF(J22="OUI",K22,0)</f>
        <v>0</v>
      </c>
      <c r="M22" s="191"/>
      <c r="N22" s="191"/>
    </row>
    <row r="23" spans="1:14" x14ac:dyDescent="0.15">
      <c r="A23" s="191"/>
      <c r="B23" s="254"/>
      <c r="C23" s="363"/>
      <c r="D23" s="397"/>
      <c r="E23" s="405"/>
      <c r="F23" s="392"/>
      <c r="G23" s="393"/>
      <c r="H23" s="392"/>
      <c r="I23" s="393"/>
      <c r="J23" s="250"/>
      <c r="K23" s="249"/>
      <c r="L23" s="248"/>
      <c r="M23" s="191"/>
      <c r="N23" s="191"/>
    </row>
    <row r="24" spans="1:14" x14ac:dyDescent="0.15">
      <c r="A24" s="191"/>
      <c r="B24" s="254"/>
      <c r="C24" s="394"/>
      <c r="D24" s="398"/>
      <c r="E24" s="405"/>
      <c r="F24" s="392"/>
      <c r="G24" s="393"/>
      <c r="H24" s="392"/>
      <c r="I24" s="393"/>
      <c r="J24" s="250"/>
      <c r="K24" s="249"/>
      <c r="L24" s="248"/>
      <c r="M24" s="191"/>
      <c r="N24" s="191"/>
    </row>
    <row r="25" spans="1:14" x14ac:dyDescent="0.15">
      <c r="A25" s="191"/>
      <c r="B25" s="370"/>
      <c r="C25" s="395"/>
      <c r="D25" s="396"/>
      <c r="E25" s="261"/>
      <c r="F25" s="375"/>
      <c r="G25" s="371"/>
      <c r="H25" s="386"/>
      <c r="I25" s="371"/>
      <c r="J25" s="372"/>
      <c r="K25" s="373">
        <f>SUM(D25:I25)</f>
        <v>0</v>
      </c>
      <c r="L25" s="374">
        <f>IF(J25="OUI",K25,0)</f>
        <v>0</v>
      </c>
      <c r="M25" s="191"/>
      <c r="N25" s="191"/>
    </row>
    <row r="26" spans="1:14" ht="14" thickBot="1" x14ac:dyDescent="0.2">
      <c r="A26" s="191"/>
      <c r="B26" s="254"/>
      <c r="C26" s="363"/>
      <c r="D26" s="388"/>
      <c r="E26" s="403"/>
      <c r="F26" s="252"/>
      <c r="G26" s="251"/>
      <c r="H26" s="259"/>
      <c r="I26" s="251"/>
      <c r="J26" s="250"/>
      <c r="K26" s="258">
        <f>SUM(D26:I26)</f>
        <v>0</v>
      </c>
      <c r="L26" s="248">
        <f>IF(J26="OUI",K26,0)</f>
        <v>0</v>
      </c>
      <c r="M26" s="191"/>
      <c r="N26" s="191"/>
    </row>
    <row r="27" spans="1:14" ht="17" thickBot="1" x14ac:dyDescent="0.2">
      <c r="A27" s="191"/>
      <c r="B27" s="1422" t="s">
        <v>408</v>
      </c>
      <c r="C27" s="1424"/>
      <c r="D27" s="1416">
        <f>SUM(D18:E26)</f>
        <v>5013</v>
      </c>
      <c r="E27" s="1417"/>
      <c r="F27" s="1416">
        <f>SUM(F18:G26)</f>
        <v>9469</v>
      </c>
      <c r="G27" s="1417"/>
      <c r="H27" s="1416">
        <f>SUM(H18:I26)</f>
        <v>0</v>
      </c>
      <c r="I27" s="1417"/>
      <c r="J27" s="379"/>
      <c r="K27" s="246">
        <f>SUM(K19:K26)</f>
        <v>0</v>
      </c>
      <c r="L27" s="380">
        <f>SUM(L18:L26)</f>
        <v>14482</v>
      </c>
      <c r="M27" s="191"/>
      <c r="N27" s="191"/>
    </row>
    <row r="28" spans="1:14" s="243" customFormat="1" ht="21" customHeight="1" thickBot="1" x14ac:dyDescent="0.25">
      <c r="A28" s="244"/>
      <c r="B28" s="1317" t="s">
        <v>283</v>
      </c>
      <c r="C28" s="1318"/>
      <c r="D28" s="1321">
        <f>SUM(D16,D27)</f>
        <v>5368.79</v>
      </c>
      <c r="E28" s="1322"/>
      <c r="F28" s="1321">
        <f>SUM(F16,F27)</f>
        <v>9469</v>
      </c>
      <c r="G28" s="1322"/>
      <c r="H28" s="1321">
        <f>SUM(H16,H27)</f>
        <v>0</v>
      </c>
      <c r="I28" s="1322"/>
      <c r="J28" s="381"/>
      <c r="K28" s="382">
        <f>SUM(K16,K27)</f>
        <v>355.78999999999996</v>
      </c>
      <c r="L28" s="383">
        <f>SUM(L16,L27)</f>
        <v>14837.79</v>
      </c>
      <c r="M28" s="244"/>
      <c r="N28" s="244"/>
    </row>
    <row r="29" spans="1:14" ht="21.75" customHeight="1" x14ac:dyDescent="0.15">
      <c r="A29" s="191"/>
      <c r="B29" s="191"/>
      <c r="C29" s="191"/>
      <c r="D29" s="191"/>
      <c r="E29" s="191"/>
      <c r="F29" s="242"/>
      <c r="G29" s="191"/>
      <c r="H29" s="191"/>
      <c r="I29" s="191"/>
      <c r="J29" s="191"/>
      <c r="K29" s="236"/>
      <c r="L29" s="236"/>
      <c r="M29" s="191"/>
      <c r="N29" s="191"/>
    </row>
    <row r="30" spans="1:14" s="238" customFormat="1" ht="18.75" customHeight="1" x14ac:dyDescent="0.25">
      <c r="A30" s="239"/>
      <c r="B30" s="241"/>
      <c r="C30" s="241"/>
      <c r="D30" s="241"/>
      <c r="E30" s="241"/>
      <c r="F30" s="241"/>
      <c r="G30" s="241"/>
      <c r="H30" s="241"/>
      <c r="I30" s="241"/>
      <c r="J30" s="241"/>
      <c r="K30" s="240"/>
      <c r="L30" s="240"/>
      <c r="M30" s="239"/>
      <c r="N30" s="239"/>
    </row>
    <row r="31" spans="1:14" ht="20" x14ac:dyDescent="0.15">
      <c r="A31" s="191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6"/>
      <c r="M31" s="191"/>
      <c r="N31" s="191"/>
    </row>
    <row r="32" spans="1:14" ht="18" x14ac:dyDescent="0.15">
      <c r="A32" s="191"/>
      <c r="B32" s="235"/>
      <c r="C32" s="235"/>
      <c r="D32" s="235"/>
      <c r="E32" s="235"/>
      <c r="F32" s="235"/>
      <c r="G32" s="235"/>
      <c r="H32" s="235"/>
      <c r="I32" s="235"/>
      <c r="J32" s="235"/>
      <c r="K32" s="207"/>
      <c r="L32" s="362"/>
      <c r="M32" s="191"/>
      <c r="N32" s="191"/>
    </row>
    <row r="33" spans="1:14" x14ac:dyDescent="0.15">
      <c r="A33" s="191"/>
      <c r="B33" s="196"/>
      <c r="C33" s="196"/>
      <c r="D33" s="196"/>
      <c r="E33" s="196"/>
      <c r="F33" s="196"/>
      <c r="G33" s="196"/>
      <c r="H33" s="196"/>
      <c r="I33" s="196"/>
      <c r="J33" s="196"/>
      <c r="K33" s="234"/>
      <c r="L33" s="191"/>
      <c r="M33" s="191"/>
      <c r="N33" s="191"/>
    </row>
    <row r="34" spans="1:14" x14ac:dyDescent="0.15">
      <c r="A34" s="191"/>
      <c r="B34" s="196"/>
      <c r="C34" s="196"/>
      <c r="D34" s="196"/>
      <c r="E34" s="196"/>
      <c r="F34" s="196"/>
      <c r="G34" s="196"/>
      <c r="H34" s="196"/>
      <c r="I34" s="196"/>
      <c r="J34" s="196"/>
      <c r="K34" s="233"/>
      <c r="L34" s="191"/>
      <c r="M34" s="191"/>
      <c r="N34" s="191"/>
    </row>
    <row r="35" spans="1:14" x14ac:dyDescent="0.15">
      <c r="A35" s="191"/>
      <c r="B35" s="231"/>
      <c r="C35" s="231"/>
      <c r="D35" s="231"/>
      <c r="E35" s="231"/>
      <c r="F35" s="231"/>
      <c r="G35" s="231"/>
      <c r="H35" s="231"/>
      <c r="I35" s="231"/>
      <c r="J35" s="231"/>
      <c r="K35" s="228"/>
    </row>
    <row r="36" spans="1:14" x14ac:dyDescent="0.15">
      <c r="B36" s="231"/>
      <c r="C36" s="231"/>
      <c r="D36" s="231"/>
      <c r="E36" s="231"/>
      <c r="F36" s="231"/>
      <c r="G36" s="231"/>
      <c r="H36" s="231"/>
      <c r="I36" s="231"/>
      <c r="J36" s="231"/>
      <c r="K36" s="226"/>
    </row>
    <row r="37" spans="1:14" x14ac:dyDescent="0.15">
      <c r="B37" s="231"/>
      <c r="C37" s="231"/>
      <c r="D37" s="231"/>
      <c r="E37" s="231"/>
      <c r="F37" s="231"/>
      <c r="G37" s="231"/>
      <c r="H37" s="231"/>
      <c r="I37" s="231"/>
      <c r="J37" s="231"/>
      <c r="K37" s="228"/>
    </row>
    <row r="38" spans="1:14" x14ac:dyDescent="0.15">
      <c r="B38" s="232"/>
      <c r="C38" s="232"/>
      <c r="D38" s="232"/>
      <c r="E38" s="232"/>
      <c r="F38" s="232"/>
      <c r="G38" s="232"/>
      <c r="H38" s="232"/>
      <c r="I38" s="232"/>
      <c r="J38" s="232"/>
      <c r="K38" s="228"/>
    </row>
    <row r="39" spans="1:14" x14ac:dyDescent="0.15">
      <c r="B39" s="229"/>
      <c r="C39" s="229"/>
      <c r="D39" s="229"/>
      <c r="E39" s="229"/>
      <c r="F39" s="229"/>
      <c r="G39" s="229"/>
      <c r="H39" s="229"/>
      <c r="I39" s="229"/>
      <c r="J39" s="229"/>
      <c r="K39" s="228"/>
    </row>
    <row r="40" spans="1:14" x14ac:dyDescent="0.15">
      <c r="B40" s="231"/>
      <c r="C40" s="231"/>
      <c r="D40" s="231"/>
      <c r="E40" s="231"/>
      <c r="F40" s="231"/>
      <c r="G40" s="231"/>
      <c r="H40" s="231"/>
      <c r="I40" s="231"/>
      <c r="J40" s="231"/>
      <c r="K40" s="226"/>
    </row>
    <row r="41" spans="1:14" x14ac:dyDescent="0.15">
      <c r="B41" s="230"/>
      <c r="C41" s="230"/>
      <c r="D41" s="230"/>
      <c r="E41" s="230"/>
      <c r="F41" s="230"/>
      <c r="G41" s="230"/>
      <c r="H41" s="230"/>
      <c r="I41" s="230"/>
      <c r="J41" s="230"/>
      <c r="K41" s="228"/>
    </row>
    <row r="42" spans="1:14" x14ac:dyDescent="0.15">
      <c r="B42" s="229"/>
      <c r="C42" s="229"/>
      <c r="D42" s="229"/>
      <c r="E42" s="229"/>
      <c r="F42" s="229"/>
      <c r="G42" s="229"/>
      <c r="H42" s="229"/>
      <c r="I42" s="229"/>
      <c r="J42" s="229"/>
      <c r="K42" s="228"/>
    </row>
    <row r="43" spans="1:14" x14ac:dyDescent="0.15">
      <c r="B43" s="229"/>
      <c r="C43" s="229"/>
      <c r="D43" s="229"/>
      <c r="E43" s="229"/>
      <c r="F43" s="229"/>
      <c r="G43" s="229"/>
      <c r="H43" s="229"/>
      <c r="I43" s="229"/>
      <c r="J43" s="229"/>
      <c r="K43" s="228"/>
    </row>
    <row r="44" spans="1:14" x14ac:dyDescent="0.15">
      <c r="B44" s="227"/>
      <c r="C44" s="227"/>
      <c r="D44" s="227"/>
      <c r="E44" s="227"/>
      <c r="F44" s="227"/>
      <c r="G44" s="227"/>
      <c r="H44" s="227"/>
      <c r="I44" s="227"/>
      <c r="J44" s="227"/>
      <c r="K44" s="226"/>
    </row>
    <row r="45" spans="1:14" ht="9" customHeight="1" x14ac:dyDescent="0.15">
      <c r="B45" s="225"/>
      <c r="C45" s="225"/>
      <c r="D45" s="225"/>
      <c r="E45" s="225"/>
      <c r="F45" s="225"/>
      <c r="G45" s="225"/>
      <c r="H45" s="225"/>
      <c r="I45" s="225"/>
      <c r="J45" s="225"/>
      <c r="K45" s="222"/>
    </row>
    <row r="46" spans="1:14" ht="21.75" customHeight="1" x14ac:dyDescent="0.15">
      <c r="B46" s="224"/>
      <c r="C46" s="224"/>
      <c r="D46" s="224"/>
      <c r="E46" s="224"/>
      <c r="F46" s="224"/>
      <c r="G46" s="224"/>
      <c r="H46" s="224"/>
      <c r="I46" s="224"/>
      <c r="J46" s="224"/>
      <c r="K46" s="223"/>
    </row>
    <row r="47" spans="1:14" x14ac:dyDescent="0.15">
      <c r="K47" s="222"/>
      <c r="L47" s="222"/>
    </row>
    <row r="48" spans="1:14" x14ac:dyDescent="0.15">
      <c r="K48" s="222"/>
      <c r="L48" s="222"/>
    </row>
    <row r="49" spans="11:12" x14ac:dyDescent="0.15">
      <c r="K49" s="222"/>
      <c r="L49" s="222"/>
    </row>
    <row r="50" spans="11:12" x14ac:dyDescent="0.15">
      <c r="K50" s="222"/>
      <c r="L50" s="222"/>
    </row>
    <row r="51" spans="11:12" x14ac:dyDescent="0.15">
      <c r="K51" s="222"/>
      <c r="L51" s="222"/>
    </row>
    <row r="52" spans="11:12" x14ac:dyDescent="0.15">
      <c r="K52" s="222"/>
      <c r="L52" s="222"/>
    </row>
    <row r="53" spans="11:12" x14ac:dyDescent="0.15">
      <c r="K53" s="222"/>
      <c r="L53" s="222"/>
    </row>
    <row r="54" spans="11:12" x14ac:dyDescent="0.15">
      <c r="K54" s="222"/>
      <c r="L54" s="222"/>
    </row>
    <row r="55" spans="11:12" x14ac:dyDescent="0.15">
      <c r="K55" s="222"/>
      <c r="L55" s="222"/>
    </row>
    <row r="56" spans="11:12" x14ac:dyDescent="0.15">
      <c r="K56" s="222"/>
      <c r="L56" s="222"/>
    </row>
    <row r="57" spans="11:12" x14ac:dyDescent="0.15">
      <c r="K57" s="222"/>
      <c r="L57" s="222"/>
    </row>
    <row r="58" spans="11:12" x14ac:dyDescent="0.15">
      <c r="K58" s="222"/>
      <c r="L58" s="222"/>
    </row>
    <row r="59" spans="11:12" x14ac:dyDescent="0.15">
      <c r="K59" s="222"/>
      <c r="L59" s="222"/>
    </row>
    <row r="60" spans="11:12" x14ac:dyDescent="0.15">
      <c r="K60" s="222"/>
      <c r="L60" s="222"/>
    </row>
    <row r="61" spans="11:12" x14ac:dyDescent="0.15">
      <c r="K61" s="222"/>
      <c r="L61" s="222"/>
    </row>
    <row r="62" spans="11:12" x14ac:dyDescent="0.15">
      <c r="K62" s="222"/>
      <c r="L62" s="222"/>
    </row>
    <row r="63" spans="11:12" x14ac:dyDescent="0.15">
      <c r="K63" s="222"/>
      <c r="L63" s="222"/>
    </row>
    <row r="64" spans="11:12" x14ac:dyDescent="0.15">
      <c r="K64" s="222"/>
      <c r="L64" s="222"/>
    </row>
    <row r="65" spans="11:12" x14ac:dyDescent="0.15">
      <c r="K65" s="222"/>
      <c r="L65" s="222"/>
    </row>
    <row r="66" spans="11:12" x14ac:dyDescent="0.15">
      <c r="K66" s="222"/>
      <c r="L66" s="222"/>
    </row>
    <row r="67" spans="11:12" x14ac:dyDescent="0.15">
      <c r="K67" s="222"/>
      <c r="L67" s="222"/>
    </row>
    <row r="68" spans="11:12" x14ac:dyDescent="0.15">
      <c r="K68" s="222"/>
      <c r="L68" s="222"/>
    </row>
    <row r="69" spans="11:12" x14ac:dyDescent="0.15">
      <c r="K69" s="222"/>
      <c r="L69" s="222"/>
    </row>
    <row r="70" spans="11:12" x14ac:dyDescent="0.15">
      <c r="K70" s="222"/>
      <c r="L70" s="222"/>
    </row>
    <row r="71" spans="11:12" x14ac:dyDescent="0.15">
      <c r="K71" s="222"/>
      <c r="L71" s="222"/>
    </row>
    <row r="72" spans="11:12" x14ac:dyDescent="0.15">
      <c r="K72" s="222"/>
      <c r="L72" s="222"/>
    </row>
    <row r="73" spans="11:12" x14ac:dyDescent="0.15">
      <c r="K73" s="222"/>
      <c r="L73" s="222"/>
    </row>
    <row r="74" spans="11:12" x14ac:dyDescent="0.15">
      <c r="K74" s="222"/>
      <c r="L74" s="222"/>
    </row>
    <row r="75" spans="11:12" x14ac:dyDescent="0.15">
      <c r="K75" s="222"/>
      <c r="L75" s="222"/>
    </row>
    <row r="76" spans="11:12" x14ac:dyDescent="0.15">
      <c r="K76" s="222"/>
      <c r="L76" s="222"/>
    </row>
    <row r="77" spans="11:12" x14ac:dyDescent="0.15">
      <c r="K77" s="222"/>
      <c r="L77" s="222"/>
    </row>
    <row r="78" spans="11:12" x14ac:dyDescent="0.15">
      <c r="K78" s="222"/>
      <c r="L78" s="222"/>
    </row>
    <row r="79" spans="11:12" x14ac:dyDescent="0.15">
      <c r="K79" s="222"/>
      <c r="L79" s="222"/>
    </row>
    <row r="80" spans="11:12" x14ac:dyDescent="0.15">
      <c r="K80" s="222"/>
      <c r="L80" s="222"/>
    </row>
    <row r="81" spans="11:12" x14ac:dyDescent="0.15">
      <c r="K81" s="222"/>
      <c r="L81" s="222"/>
    </row>
    <row r="82" spans="11:12" x14ac:dyDescent="0.15">
      <c r="K82" s="222"/>
      <c r="L82" s="222"/>
    </row>
    <row r="83" spans="11:12" x14ac:dyDescent="0.15">
      <c r="K83" s="222"/>
      <c r="L83" s="222"/>
    </row>
    <row r="84" spans="11:12" x14ac:dyDescent="0.15">
      <c r="K84" s="222"/>
      <c r="L84" s="222"/>
    </row>
    <row r="85" spans="11:12" x14ac:dyDescent="0.15">
      <c r="K85" s="222"/>
      <c r="L85" s="222"/>
    </row>
    <row r="86" spans="11:12" x14ac:dyDescent="0.15">
      <c r="K86" s="222"/>
      <c r="L86" s="222"/>
    </row>
    <row r="87" spans="11:12" x14ac:dyDescent="0.15">
      <c r="K87" s="222"/>
      <c r="L87" s="222"/>
    </row>
    <row r="88" spans="11:12" x14ac:dyDescent="0.15">
      <c r="K88" s="222"/>
      <c r="L88" s="222"/>
    </row>
    <row r="89" spans="11:12" x14ac:dyDescent="0.15">
      <c r="K89" s="222"/>
      <c r="L89" s="222"/>
    </row>
    <row r="90" spans="11:12" x14ac:dyDescent="0.15">
      <c r="K90" s="222"/>
      <c r="L90" s="222"/>
    </row>
    <row r="91" spans="11:12" x14ac:dyDescent="0.15">
      <c r="K91" s="222"/>
      <c r="L91" s="222"/>
    </row>
    <row r="92" spans="11:12" x14ac:dyDescent="0.15">
      <c r="K92" s="222"/>
      <c r="L92" s="222"/>
    </row>
    <row r="93" spans="11:12" x14ac:dyDescent="0.15">
      <c r="K93" s="222"/>
      <c r="L93" s="222"/>
    </row>
    <row r="94" spans="11:12" x14ac:dyDescent="0.15">
      <c r="K94" s="222"/>
      <c r="L94" s="222"/>
    </row>
    <row r="95" spans="11:12" x14ac:dyDescent="0.15">
      <c r="K95" s="222"/>
      <c r="L95" s="222"/>
    </row>
    <row r="96" spans="11:12" x14ac:dyDescent="0.15">
      <c r="K96" s="222"/>
      <c r="L96" s="222"/>
    </row>
    <row r="97" spans="11:12" x14ac:dyDescent="0.15">
      <c r="K97" s="222"/>
      <c r="L97" s="222"/>
    </row>
    <row r="98" spans="11:12" x14ac:dyDescent="0.15">
      <c r="K98" s="222"/>
      <c r="L98" s="222"/>
    </row>
    <row r="99" spans="11:12" x14ac:dyDescent="0.15">
      <c r="K99" s="222"/>
      <c r="L99" s="222"/>
    </row>
    <row r="100" spans="11:12" x14ac:dyDescent="0.15">
      <c r="K100" s="222"/>
      <c r="L100" s="222"/>
    </row>
    <row r="101" spans="11:12" x14ac:dyDescent="0.15">
      <c r="K101" s="222"/>
      <c r="L101" s="222"/>
    </row>
    <row r="102" spans="11:12" x14ac:dyDescent="0.15">
      <c r="K102" s="222"/>
      <c r="L102" s="222"/>
    </row>
    <row r="103" spans="11:12" x14ac:dyDescent="0.15">
      <c r="K103" s="222"/>
      <c r="L103" s="222"/>
    </row>
    <row r="104" spans="11:12" x14ac:dyDescent="0.15">
      <c r="K104" s="222"/>
      <c r="L104" s="222"/>
    </row>
    <row r="105" spans="11:12" x14ac:dyDescent="0.15">
      <c r="K105" s="222"/>
      <c r="L105" s="222"/>
    </row>
    <row r="106" spans="11:12" x14ac:dyDescent="0.15">
      <c r="K106" s="222"/>
      <c r="L106" s="222"/>
    </row>
    <row r="107" spans="11:12" x14ac:dyDescent="0.15">
      <c r="K107" s="222"/>
      <c r="L107" s="222"/>
    </row>
    <row r="108" spans="11:12" x14ac:dyDescent="0.15">
      <c r="K108" s="222"/>
      <c r="L108" s="222"/>
    </row>
    <row r="109" spans="11:12" x14ac:dyDescent="0.15">
      <c r="K109" s="222"/>
      <c r="L109" s="222"/>
    </row>
    <row r="110" spans="11:12" x14ac:dyDescent="0.15">
      <c r="K110" s="222"/>
      <c r="L110" s="222"/>
    </row>
    <row r="111" spans="11:12" x14ac:dyDescent="0.15">
      <c r="K111" s="222"/>
      <c r="L111" s="222"/>
    </row>
    <row r="112" spans="11:12" x14ac:dyDescent="0.15">
      <c r="K112" s="222"/>
      <c r="L112" s="222"/>
    </row>
    <row r="113" spans="11:12" x14ac:dyDescent="0.15">
      <c r="K113" s="222"/>
      <c r="L113" s="222"/>
    </row>
    <row r="114" spans="11:12" x14ac:dyDescent="0.15">
      <c r="K114" s="222"/>
      <c r="L114" s="222"/>
    </row>
    <row r="115" spans="11:12" x14ac:dyDescent="0.15">
      <c r="K115" s="222"/>
      <c r="L115" s="222"/>
    </row>
    <row r="116" spans="11:12" x14ac:dyDescent="0.15">
      <c r="K116" s="222"/>
      <c r="L116" s="222"/>
    </row>
    <row r="117" spans="11:12" x14ac:dyDescent="0.15">
      <c r="K117" s="222"/>
      <c r="L117" s="222"/>
    </row>
    <row r="118" spans="11:12" x14ac:dyDescent="0.15">
      <c r="K118" s="222"/>
      <c r="L118" s="222"/>
    </row>
    <row r="119" spans="11:12" x14ac:dyDescent="0.15">
      <c r="K119" s="222"/>
      <c r="L119" s="222"/>
    </row>
    <row r="120" spans="11:12" x14ac:dyDescent="0.15">
      <c r="K120" s="222"/>
      <c r="L120" s="222"/>
    </row>
    <row r="121" spans="11:12" x14ac:dyDescent="0.15">
      <c r="K121" s="222"/>
      <c r="L121" s="222"/>
    </row>
    <row r="122" spans="11:12" x14ac:dyDescent="0.15">
      <c r="K122" s="222"/>
      <c r="L122" s="222"/>
    </row>
    <row r="123" spans="11:12" x14ac:dyDescent="0.15">
      <c r="K123" s="222"/>
      <c r="L123" s="222"/>
    </row>
    <row r="124" spans="11:12" x14ac:dyDescent="0.15">
      <c r="K124" s="222"/>
      <c r="L124" s="222"/>
    </row>
    <row r="125" spans="11:12" x14ac:dyDescent="0.15">
      <c r="K125" s="222"/>
      <c r="L125" s="222"/>
    </row>
    <row r="126" spans="11:12" x14ac:dyDescent="0.15">
      <c r="K126" s="222"/>
      <c r="L126" s="222"/>
    </row>
    <row r="127" spans="11:12" x14ac:dyDescent="0.15">
      <c r="K127" s="222"/>
      <c r="L127" s="222"/>
    </row>
    <row r="128" spans="11:12" x14ac:dyDescent="0.15">
      <c r="K128" s="222"/>
      <c r="L128" s="222"/>
    </row>
    <row r="129" spans="11:12" x14ac:dyDescent="0.15">
      <c r="K129" s="222"/>
      <c r="L129" s="222"/>
    </row>
    <row r="130" spans="11:12" x14ac:dyDescent="0.15">
      <c r="K130" s="222"/>
      <c r="L130" s="222"/>
    </row>
    <row r="131" spans="11:12" x14ac:dyDescent="0.15">
      <c r="K131" s="222"/>
      <c r="L131" s="222"/>
    </row>
    <row r="132" spans="11:12" x14ac:dyDescent="0.15">
      <c r="K132" s="222"/>
      <c r="L132" s="222"/>
    </row>
    <row r="133" spans="11:12" x14ac:dyDescent="0.15">
      <c r="K133" s="222"/>
      <c r="L133" s="222"/>
    </row>
    <row r="134" spans="11:12" x14ac:dyDescent="0.15">
      <c r="K134" s="222"/>
      <c r="L134" s="222"/>
    </row>
    <row r="135" spans="11:12" x14ac:dyDescent="0.15">
      <c r="K135" s="222"/>
      <c r="L135" s="222"/>
    </row>
    <row r="136" spans="11:12" x14ac:dyDescent="0.15">
      <c r="K136" s="222"/>
      <c r="L136" s="222"/>
    </row>
    <row r="137" spans="11:12" x14ac:dyDescent="0.15">
      <c r="K137" s="222"/>
      <c r="L137" s="222"/>
    </row>
    <row r="138" spans="11:12" x14ac:dyDescent="0.15">
      <c r="K138" s="222"/>
      <c r="L138" s="222"/>
    </row>
    <row r="139" spans="11:12" x14ac:dyDescent="0.15">
      <c r="K139" s="222"/>
      <c r="L139" s="222"/>
    </row>
    <row r="140" spans="11:12" x14ac:dyDescent="0.15">
      <c r="K140" s="222"/>
      <c r="L140" s="222"/>
    </row>
    <row r="141" spans="11:12" x14ac:dyDescent="0.15">
      <c r="K141" s="222"/>
      <c r="L141" s="222"/>
    </row>
    <row r="142" spans="11:12" x14ac:dyDescent="0.15">
      <c r="K142" s="222"/>
      <c r="L142" s="222"/>
    </row>
    <row r="143" spans="11:12" x14ac:dyDescent="0.15">
      <c r="K143" s="222"/>
      <c r="L143" s="222"/>
    </row>
    <row r="144" spans="11:12" x14ac:dyDescent="0.15">
      <c r="K144" s="222"/>
      <c r="L144" s="222"/>
    </row>
    <row r="145" spans="11:12" x14ac:dyDescent="0.15">
      <c r="K145" s="222"/>
      <c r="L145" s="222"/>
    </row>
    <row r="146" spans="11:12" x14ac:dyDescent="0.15">
      <c r="K146" s="222"/>
      <c r="L146" s="222"/>
    </row>
    <row r="147" spans="11:12" x14ac:dyDescent="0.15">
      <c r="K147" s="222"/>
      <c r="L147" s="222"/>
    </row>
    <row r="148" spans="11:12" x14ac:dyDescent="0.15">
      <c r="K148" s="222"/>
      <c r="L148" s="222"/>
    </row>
    <row r="149" spans="11:12" x14ac:dyDescent="0.15">
      <c r="K149" s="222"/>
      <c r="L149" s="222"/>
    </row>
    <row r="150" spans="11:12" x14ac:dyDescent="0.15">
      <c r="K150" s="222"/>
      <c r="L150" s="222"/>
    </row>
    <row r="151" spans="11:12" x14ac:dyDescent="0.15">
      <c r="K151" s="222"/>
      <c r="L151" s="222"/>
    </row>
    <row r="152" spans="11:12" x14ac:dyDescent="0.15">
      <c r="K152" s="222"/>
      <c r="L152" s="222"/>
    </row>
    <row r="153" spans="11:12" x14ac:dyDescent="0.15">
      <c r="K153" s="222"/>
      <c r="L153" s="222"/>
    </row>
    <row r="154" spans="11:12" x14ac:dyDescent="0.15">
      <c r="K154" s="222"/>
      <c r="L154" s="222"/>
    </row>
    <row r="155" spans="11:12" x14ac:dyDescent="0.15">
      <c r="K155" s="222"/>
      <c r="L155" s="222"/>
    </row>
    <row r="156" spans="11:12" x14ac:dyDescent="0.15">
      <c r="K156" s="222"/>
      <c r="L156" s="222"/>
    </row>
    <row r="157" spans="11:12" x14ac:dyDescent="0.15">
      <c r="K157" s="222"/>
      <c r="L157" s="222"/>
    </row>
    <row r="158" spans="11:12" x14ac:dyDescent="0.15">
      <c r="K158" s="222"/>
      <c r="L158" s="222"/>
    </row>
    <row r="159" spans="11:12" x14ac:dyDescent="0.15">
      <c r="K159" s="222"/>
      <c r="L159" s="222"/>
    </row>
    <row r="160" spans="11:12" x14ac:dyDescent="0.15">
      <c r="K160" s="222"/>
      <c r="L160" s="222"/>
    </row>
    <row r="161" spans="11:12" x14ac:dyDescent="0.15">
      <c r="K161" s="222"/>
      <c r="L161" s="222"/>
    </row>
    <row r="162" spans="11:12" x14ac:dyDescent="0.15">
      <c r="K162" s="222"/>
      <c r="L162" s="222"/>
    </row>
    <row r="163" spans="11:12" x14ac:dyDescent="0.15">
      <c r="K163" s="222"/>
      <c r="L163" s="222"/>
    </row>
    <row r="164" spans="11:12" x14ac:dyDescent="0.15">
      <c r="K164" s="222"/>
      <c r="L164" s="222"/>
    </row>
    <row r="165" spans="11:12" x14ac:dyDescent="0.15">
      <c r="K165" s="222"/>
      <c r="L165" s="222"/>
    </row>
    <row r="166" spans="11:12" x14ac:dyDescent="0.15">
      <c r="K166" s="222"/>
      <c r="L166" s="222"/>
    </row>
    <row r="167" spans="11:12" x14ac:dyDescent="0.15">
      <c r="K167" s="222"/>
      <c r="L167" s="222"/>
    </row>
    <row r="168" spans="11:12" x14ac:dyDescent="0.15">
      <c r="K168" s="222"/>
      <c r="L168" s="222"/>
    </row>
    <row r="169" spans="11:12" x14ac:dyDescent="0.15">
      <c r="K169" s="222"/>
      <c r="L169" s="222"/>
    </row>
    <row r="170" spans="11:12" x14ac:dyDescent="0.15">
      <c r="K170" s="222"/>
      <c r="L170" s="222"/>
    </row>
    <row r="171" spans="11:12" x14ac:dyDescent="0.15">
      <c r="K171" s="222"/>
      <c r="L171" s="222"/>
    </row>
    <row r="172" spans="11:12" x14ac:dyDescent="0.15">
      <c r="K172" s="222"/>
      <c r="L172" s="222"/>
    </row>
    <row r="173" spans="11:12" x14ac:dyDescent="0.15">
      <c r="K173" s="222"/>
      <c r="L173" s="222"/>
    </row>
    <row r="174" spans="11:12" x14ac:dyDescent="0.15">
      <c r="K174" s="222"/>
      <c r="L174" s="222"/>
    </row>
    <row r="175" spans="11:12" x14ac:dyDescent="0.15">
      <c r="K175" s="222"/>
      <c r="L175" s="222"/>
    </row>
    <row r="176" spans="11:12" x14ac:dyDescent="0.15">
      <c r="K176" s="222"/>
      <c r="L176" s="222"/>
    </row>
    <row r="177" spans="11:12" x14ac:dyDescent="0.15">
      <c r="K177" s="222"/>
      <c r="L177" s="222"/>
    </row>
    <row r="178" spans="11:12" x14ac:dyDescent="0.15">
      <c r="K178" s="222"/>
      <c r="L178" s="222"/>
    </row>
    <row r="179" spans="11:12" x14ac:dyDescent="0.15">
      <c r="K179" s="222"/>
      <c r="L179" s="222"/>
    </row>
    <row r="180" spans="11:12" x14ac:dyDescent="0.15">
      <c r="K180" s="222"/>
      <c r="L180" s="222"/>
    </row>
    <row r="181" spans="11:12" x14ac:dyDescent="0.15">
      <c r="K181" s="222"/>
      <c r="L181" s="222"/>
    </row>
    <row r="182" spans="11:12" x14ac:dyDescent="0.15">
      <c r="K182" s="222"/>
      <c r="L182" s="222"/>
    </row>
    <row r="183" spans="11:12" x14ac:dyDescent="0.15">
      <c r="K183" s="222"/>
      <c r="L183" s="222"/>
    </row>
    <row r="184" spans="11:12" x14ac:dyDescent="0.15">
      <c r="K184" s="222"/>
      <c r="L184" s="222"/>
    </row>
    <row r="185" spans="11:12" x14ac:dyDescent="0.15">
      <c r="K185" s="222"/>
      <c r="L185" s="222"/>
    </row>
    <row r="186" spans="11:12" x14ac:dyDescent="0.15">
      <c r="K186" s="222"/>
      <c r="L186" s="222"/>
    </row>
    <row r="187" spans="11:12" x14ac:dyDescent="0.15">
      <c r="K187" s="222"/>
      <c r="L187" s="222"/>
    </row>
    <row r="188" spans="11:12" x14ac:dyDescent="0.15">
      <c r="K188" s="222"/>
      <c r="L188" s="222"/>
    </row>
    <row r="189" spans="11:12" x14ac:dyDescent="0.15">
      <c r="K189" s="222"/>
      <c r="L189" s="222"/>
    </row>
    <row r="190" spans="11:12" x14ac:dyDescent="0.15">
      <c r="K190" s="222"/>
      <c r="L190" s="222"/>
    </row>
    <row r="191" spans="11:12" x14ac:dyDescent="0.15">
      <c r="K191" s="222"/>
      <c r="L191" s="222"/>
    </row>
    <row r="192" spans="11:12" x14ac:dyDescent="0.15">
      <c r="K192" s="222"/>
      <c r="L192" s="222"/>
    </row>
    <row r="193" spans="11:12" x14ac:dyDescent="0.15">
      <c r="K193" s="222"/>
      <c r="L193" s="222"/>
    </row>
    <row r="194" spans="11:12" x14ac:dyDescent="0.15">
      <c r="K194" s="222"/>
      <c r="L194" s="222"/>
    </row>
    <row r="195" spans="11:12" x14ac:dyDescent="0.15">
      <c r="K195" s="222"/>
      <c r="L195" s="222"/>
    </row>
    <row r="196" spans="11:12" x14ac:dyDescent="0.15">
      <c r="K196" s="222"/>
      <c r="L196" s="222"/>
    </row>
    <row r="197" spans="11:12" x14ac:dyDescent="0.15">
      <c r="K197" s="222"/>
      <c r="L197" s="222"/>
    </row>
    <row r="198" spans="11:12" x14ac:dyDescent="0.15">
      <c r="K198" s="222"/>
      <c r="L198" s="222"/>
    </row>
    <row r="199" spans="11:12" x14ac:dyDescent="0.15">
      <c r="K199" s="222"/>
      <c r="L199" s="222"/>
    </row>
    <row r="200" spans="11:12" x14ac:dyDescent="0.15">
      <c r="K200" s="222"/>
      <c r="L200" s="222"/>
    </row>
    <row r="201" spans="11:12" x14ac:dyDescent="0.15">
      <c r="K201" s="222"/>
      <c r="L201" s="222"/>
    </row>
    <row r="202" spans="11:12" x14ac:dyDescent="0.15">
      <c r="K202" s="222"/>
      <c r="L202" s="222"/>
    </row>
    <row r="203" spans="11:12" x14ac:dyDescent="0.15">
      <c r="K203" s="222"/>
      <c r="L203" s="222"/>
    </row>
    <row r="204" spans="11:12" x14ac:dyDescent="0.15">
      <c r="K204" s="222"/>
      <c r="L204" s="222"/>
    </row>
    <row r="205" spans="11:12" x14ac:dyDescent="0.15">
      <c r="K205" s="222"/>
      <c r="L205" s="222"/>
    </row>
    <row r="206" spans="11:12" x14ac:dyDescent="0.15">
      <c r="K206" s="222"/>
      <c r="L206" s="222"/>
    </row>
    <row r="207" spans="11:12" x14ac:dyDescent="0.15">
      <c r="K207" s="222"/>
      <c r="L207" s="222"/>
    </row>
    <row r="208" spans="11:12" x14ac:dyDescent="0.15">
      <c r="K208" s="222"/>
      <c r="L208" s="222"/>
    </row>
    <row r="209" spans="11:12" x14ac:dyDescent="0.15">
      <c r="K209" s="222"/>
      <c r="L209" s="222"/>
    </row>
    <row r="210" spans="11:12" x14ac:dyDescent="0.15">
      <c r="K210" s="222"/>
      <c r="L210" s="222"/>
    </row>
    <row r="211" spans="11:12" x14ac:dyDescent="0.15">
      <c r="K211" s="222"/>
      <c r="L211" s="222"/>
    </row>
    <row r="212" spans="11:12" x14ac:dyDescent="0.15">
      <c r="K212" s="222"/>
      <c r="L212" s="222"/>
    </row>
    <row r="213" spans="11:12" x14ac:dyDescent="0.15">
      <c r="K213" s="222"/>
      <c r="L213" s="222"/>
    </row>
    <row r="214" spans="11:12" x14ac:dyDescent="0.15">
      <c r="K214" s="222"/>
      <c r="L214" s="222"/>
    </row>
    <row r="215" spans="11:12" x14ac:dyDescent="0.15">
      <c r="K215" s="222"/>
      <c r="L215" s="222"/>
    </row>
    <row r="216" spans="11:12" x14ac:dyDescent="0.15">
      <c r="K216" s="222"/>
      <c r="L216" s="222"/>
    </row>
    <row r="217" spans="11:12" x14ac:dyDescent="0.15">
      <c r="K217" s="222"/>
      <c r="L217" s="222"/>
    </row>
    <row r="218" spans="11:12" x14ac:dyDescent="0.15">
      <c r="K218" s="222"/>
      <c r="L218" s="222"/>
    </row>
    <row r="219" spans="11:12" x14ac:dyDescent="0.15">
      <c r="K219" s="222"/>
      <c r="L219" s="222"/>
    </row>
    <row r="220" spans="11:12" x14ac:dyDescent="0.15">
      <c r="K220" s="222"/>
      <c r="L220" s="222"/>
    </row>
    <row r="221" spans="11:12" x14ac:dyDescent="0.15">
      <c r="K221" s="222"/>
      <c r="L221" s="222"/>
    </row>
    <row r="222" spans="11:12" x14ac:dyDescent="0.15">
      <c r="K222" s="222"/>
      <c r="L222" s="222"/>
    </row>
    <row r="223" spans="11:12" x14ac:dyDescent="0.15">
      <c r="K223" s="222"/>
      <c r="L223" s="222"/>
    </row>
    <row r="224" spans="11:12" x14ac:dyDescent="0.15">
      <c r="K224" s="222"/>
      <c r="L224" s="222"/>
    </row>
    <row r="225" spans="11:12" x14ac:dyDescent="0.15">
      <c r="K225" s="222"/>
      <c r="L225" s="222"/>
    </row>
    <row r="226" spans="11:12" x14ac:dyDescent="0.15">
      <c r="K226" s="222"/>
      <c r="L226" s="222"/>
    </row>
    <row r="227" spans="11:12" x14ac:dyDescent="0.15">
      <c r="K227" s="222"/>
      <c r="L227" s="222"/>
    </row>
    <row r="228" spans="11:12" x14ac:dyDescent="0.15">
      <c r="K228" s="222"/>
      <c r="L228" s="222"/>
    </row>
    <row r="229" spans="11:12" x14ac:dyDescent="0.15">
      <c r="K229" s="222"/>
      <c r="L229" s="222"/>
    </row>
    <row r="230" spans="11:12" x14ac:dyDescent="0.15">
      <c r="K230" s="222"/>
      <c r="L230" s="222"/>
    </row>
    <row r="231" spans="11:12" x14ac:dyDescent="0.15">
      <c r="K231" s="222"/>
      <c r="L231" s="222"/>
    </row>
    <row r="232" spans="11:12" x14ac:dyDescent="0.15">
      <c r="K232" s="222"/>
      <c r="L232" s="222"/>
    </row>
    <row r="233" spans="11:12" x14ac:dyDescent="0.15">
      <c r="K233" s="222"/>
      <c r="L233" s="222"/>
    </row>
    <row r="234" spans="11:12" x14ac:dyDescent="0.15">
      <c r="K234" s="222"/>
      <c r="L234" s="222"/>
    </row>
    <row r="235" spans="11:12" x14ac:dyDescent="0.15">
      <c r="K235" s="222"/>
      <c r="L235" s="222"/>
    </row>
    <row r="236" spans="11:12" x14ac:dyDescent="0.15">
      <c r="K236" s="222"/>
      <c r="L236" s="222"/>
    </row>
    <row r="237" spans="11:12" x14ac:dyDescent="0.15">
      <c r="K237" s="222"/>
      <c r="L237" s="222"/>
    </row>
    <row r="238" spans="11:12" x14ac:dyDescent="0.15">
      <c r="K238" s="222"/>
      <c r="L238" s="222"/>
    </row>
    <row r="239" spans="11:12" x14ac:dyDescent="0.15">
      <c r="K239" s="222"/>
      <c r="L239" s="222"/>
    </row>
    <row r="240" spans="11:12" x14ac:dyDescent="0.15">
      <c r="K240" s="222"/>
      <c r="L240" s="222"/>
    </row>
    <row r="241" spans="11:12" x14ac:dyDescent="0.15">
      <c r="K241" s="222"/>
      <c r="L241" s="222"/>
    </row>
    <row r="242" spans="11:12" x14ac:dyDescent="0.15">
      <c r="K242" s="222"/>
      <c r="L242" s="222"/>
    </row>
    <row r="243" spans="11:12" x14ac:dyDescent="0.15">
      <c r="K243" s="222"/>
      <c r="L243" s="222"/>
    </row>
    <row r="244" spans="11:12" x14ac:dyDescent="0.15">
      <c r="K244" s="222"/>
      <c r="L244" s="222"/>
    </row>
    <row r="245" spans="11:12" x14ac:dyDescent="0.15">
      <c r="K245" s="222"/>
      <c r="L245" s="222"/>
    </row>
    <row r="246" spans="11:12" x14ac:dyDescent="0.15">
      <c r="K246" s="222"/>
      <c r="L246" s="222"/>
    </row>
    <row r="247" spans="11:12" x14ac:dyDescent="0.15">
      <c r="K247" s="222"/>
      <c r="L247" s="222"/>
    </row>
    <row r="248" spans="11:12" x14ac:dyDescent="0.15">
      <c r="K248" s="222"/>
      <c r="L248" s="222"/>
    </row>
    <row r="249" spans="11:12" x14ac:dyDescent="0.15">
      <c r="K249" s="222"/>
      <c r="L249" s="222"/>
    </row>
    <row r="250" spans="11:12" x14ac:dyDescent="0.15">
      <c r="K250" s="222"/>
      <c r="L250" s="222"/>
    </row>
    <row r="251" spans="11:12" x14ac:dyDescent="0.15">
      <c r="K251" s="222"/>
      <c r="L251" s="222"/>
    </row>
    <row r="252" spans="11:12" x14ac:dyDescent="0.15">
      <c r="K252" s="222"/>
      <c r="L252" s="222"/>
    </row>
    <row r="253" spans="11:12" x14ac:dyDescent="0.15">
      <c r="K253" s="222"/>
      <c r="L253" s="222"/>
    </row>
    <row r="254" spans="11:12" x14ac:dyDescent="0.15">
      <c r="K254" s="222"/>
      <c r="L254" s="222"/>
    </row>
    <row r="255" spans="11:12" x14ac:dyDescent="0.15">
      <c r="K255" s="222"/>
      <c r="L255" s="222"/>
    </row>
    <row r="256" spans="11:12" x14ac:dyDescent="0.15">
      <c r="K256" s="222"/>
      <c r="L256" s="222"/>
    </row>
    <row r="257" spans="11:12" x14ac:dyDescent="0.15">
      <c r="K257" s="222"/>
      <c r="L257" s="222"/>
    </row>
    <row r="258" spans="11:12" x14ac:dyDescent="0.15">
      <c r="K258" s="222"/>
      <c r="L258" s="222"/>
    </row>
    <row r="259" spans="11:12" x14ac:dyDescent="0.15">
      <c r="K259" s="222"/>
      <c r="L259" s="222"/>
    </row>
    <row r="260" spans="11:12" x14ac:dyDescent="0.15">
      <c r="K260" s="222"/>
      <c r="L260" s="222"/>
    </row>
    <row r="261" spans="11:12" x14ac:dyDescent="0.15">
      <c r="K261" s="222"/>
      <c r="L261" s="222"/>
    </row>
    <row r="262" spans="11:12" x14ac:dyDescent="0.15">
      <c r="K262" s="222"/>
      <c r="L262" s="222"/>
    </row>
    <row r="263" spans="11:12" x14ac:dyDescent="0.15">
      <c r="K263" s="222"/>
      <c r="L263" s="222"/>
    </row>
    <row r="264" spans="11:12" x14ac:dyDescent="0.15">
      <c r="K264" s="222"/>
      <c r="L264" s="222"/>
    </row>
    <row r="265" spans="11:12" x14ac:dyDescent="0.15">
      <c r="K265" s="222"/>
      <c r="L265" s="222"/>
    </row>
    <row r="266" spans="11:12" x14ac:dyDescent="0.15">
      <c r="K266" s="222"/>
      <c r="L266" s="222"/>
    </row>
    <row r="267" spans="11:12" x14ac:dyDescent="0.15">
      <c r="K267" s="222"/>
      <c r="L267" s="222"/>
    </row>
    <row r="268" spans="11:12" x14ac:dyDescent="0.15">
      <c r="K268" s="222"/>
      <c r="L268" s="222"/>
    </row>
    <row r="269" spans="11:12" x14ac:dyDescent="0.15">
      <c r="K269" s="222"/>
      <c r="L269" s="222"/>
    </row>
    <row r="270" spans="11:12" x14ac:dyDescent="0.15">
      <c r="K270" s="222"/>
      <c r="L270" s="222"/>
    </row>
    <row r="271" spans="11:12" x14ac:dyDescent="0.15">
      <c r="K271" s="222"/>
      <c r="L271" s="222"/>
    </row>
    <row r="272" spans="11:12" x14ac:dyDescent="0.15">
      <c r="K272" s="222"/>
      <c r="L272" s="222"/>
    </row>
    <row r="273" spans="11:12" x14ac:dyDescent="0.15">
      <c r="K273" s="222"/>
      <c r="L273" s="222"/>
    </row>
    <row r="274" spans="11:12" x14ac:dyDescent="0.15">
      <c r="K274" s="222"/>
      <c r="L274" s="222"/>
    </row>
    <row r="275" spans="11:12" x14ac:dyDescent="0.15">
      <c r="K275" s="222"/>
      <c r="L275" s="222"/>
    </row>
    <row r="276" spans="11:12" x14ac:dyDescent="0.15">
      <c r="K276" s="222"/>
      <c r="L276" s="222"/>
    </row>
    <row r="277" spans="11:12" x14ac:dyDescent="0.15">
      <c r="K277" s="222"/>
      <c r="L277" s="222"/>
    </row>
    <row r="278" spans="11:12" x14ac:dyDescent="0.15">
      <c r="K278" s="222"/>
      <c r="L278" s="222"/>
    </row>
    <row r="279" spans="11:12" x14ac:dyDescent="0.15">
      <c r="K279" s="222"/>
      <c r="L279" s="222"/>
    </row>
    <row r="280" spans="11:12" x14ac:dyDescent="0.15">
      <c r="K280" s="222"/>
      <c r="L280" s="222"/>
    </row>
    <row r="281" spans="11:12" x14ac:dyDescent="0.15">
      <c r="K281" s="222"/>
      <c r="L281" s="222"/>
    </row>
    <row r="282" spans="11:12" x14ac:dyDescent="0.15">
      <c r="K282" s="222"/>
      <c r="L282" s="222"/>
    </row>
    <row r="283" spans="11:12" x14ac:dyDescent="0.15">
      <c r="K283" s="222"/>
      <c r="L283" s="222"/>
    </row>
    <row r="284" spans="11:12" x14ac:dyDescent="0.15">
      <c r="K284" s="222"/>
      <c r="L284" s="222"/>
    </row>
    <row r="285" spans="11:12" x14ac:dyDescent="0.15">
      <c r="K285" s="222"/>
      <c r="L285" s="222"/>
    </row>
    <row r="286" spans="11:12" x14ac:dyDescent="0.15">
      <c r="K286" s="222"/>
      <c r="L286" s="222"/>
    </row>
    <row r="287" spans="11:12" x14ac:dyDescent="0.15">
      <c r="K287" s="222"/>
      <c r="L287" s="222"/>
    </row>
    <row r="288" spans="11:12" x14ac:dyDescent="0.15">
      <c r="K288" s="222"/>
      <c r="L288" s="222"/>
    </row>
    <row r="289" spans="11:12" x14ac:dyDescent="0.15">
      <c r="K289" s="222"/>
      <c r="L289" s="222"/>
    </row>
    <row r="290" spans="11:12" x14ac:dyDescent="0.15">
      <c r="K290" s="222"/>
      <c r="L290" s="222"/>
    </row>
    <row r="291" spans="11:12" x14ac:dyDescent="0.15">
      <c r="K291" s="222"/>
      <c r="L291" s="222"/>
    </row>
    <row r="292" spans="11:12" x14ac:dyDescent="0.15">
      <c r="K292" s="222"/>
      <c r="L292" s="222"/>
    </row>
    <row r="293" spans="11:12" x14ac:dyDescent="0.15">
      <c r="K293" s="222"/>
      <c r="L293" s="222"/>
    </row>
    <row r="294" spans="11:12" x14ac:dyDescent="0.15">
      <c r="K294" s="222"/>
      <c r="L294" s="222"/>
    </row>
    <row r="295" spans="11:12" x14ac:dyDescent="0.15">
      <c r="K295" s="222"/>
      <c r="L295" s="222"/>
    </row>
    <row r="296" spans="11:12" x14ac:dyDescent="0.15">
      <c r="K296" s="222"/>
      <c r="L296" s="222"/>
    </row>
    <row r="297" spans="11:12" x14ac:dyDescent="0.15">
      <c r="K297" s="222"/>
      <c r="L297" s="222"/>
    </row>
    <row r="298" spans="11:12" x14ac:dyDescent="0.15">
      <c r="K298" s="222"/>
      <c r="L298" s="222"/>
    </row>
    <row r="299" spans="11:12" x14ac:dyDescent="0.15">
      <c r="K299" s="222"/>
      <c r="L299" s="222"/>
    </row>
    <row r="300" spans="11:12" x14ac:dyDescent="0.15">
      <c r="K300" s="222"/>
      <c r="L300" s="222"/>
    </row>
    <row r="301" spans="11:12" x14ac:dyDescent="0.15">
      <c r="K301" s="222"/>
      <c r="L301" s="222"/>
    </row>
    <row r="302" spans="11:12" x14ac:dyDescent="0.15">
      <c r="K302" s="222"/>
      <c r="L302" s="222"/>
    </row>
    <row r="303" spans="11:12" x14ac:dyDescent="0.15">
      <c r="K303" s="222"/>
      <c r="L303" s="222"/>
    </row>
    <row r="304" spans="11:12" x14ac:dyDescent="0.15">
      <c r="K304" s="222"/>
      <c r="L304" s="222"/>
    </row>
    <row r="305" spans="11:12" x14ac:dyDescent="0.15">
      <c r="K305" s="222"/>
      <c r="L305" s="222"/>
    </row>
    <row r="306" spans="11:12" x14ac:dyDescent="0.15">
      <c r="K306" s="222"/>
      <c r="L306" s="222"/>
    </row>
    <row r="307" spans="11:12" x14ac:dyDescent="0.15">
      <c r="K307" s="222"/>
      <c r="L307" s="222"/>
    </row>
    <row r="308" spans="11:12" x14ac:dyDescent="0.15">
      <c r="K308" s="222"/>
      <c r="L308" s="222"/>
    </row>
    <row r="309" spans="11:12" x14ac:dyDescent="0.15">
      <c r="K309" s="222"/>
      <c r="L309" s="222"/>
    </row>
    <row r="310" spans="11:12" x14ac:dyDescent="0.15">
      <c r="K310" s="222"/>
      <c r="L310" s="222"/>
    </row>
    <row r="311" spans="11:12" x14ac:dyDescent="0.15">
      <c r="K311" s="222"/>
      <c r="L311" s="222"/>
    </row>
    <row r="312" spans="11:12" x14ac:dyDescent="0.15">
      <c r="K312" s="222"/>
      <c r="L312" s="222"/>
    </row>
    <row r="313" spans="11:12" x14ac:dyDescent="0.15">
      <c r="K313" s="222"/>
      <c r="L313" s="222"/>
    </row>
    <row r="314" spans="11:12" x14ac:dyDescent="0.15">
      <c r="K314" s="222"/>
      <c r="L314" s="222"/>
    </row>
    <row r="315" spans="11:12" x14ac:dyDescent="0.15">
      <c r="K315" s="222"/>
      <c r="L315" s="222"/>
    </row>
    <row r="316" spans="11:12" x14ac:dyDescent="0.15">
      <c r="K316" s="222"/>
      <c r="L316" s="222"/>
    </row>
    <row r="317" spans="11:12" x14ac:dyDescent="0.15">
      <c r="K317" s="222"/>
      <c r="L317" s="222"/>
    </row>
    <row r="318" spans="11:12" x14ac:dyDescent="0.15">
      <c r="K318" s="222"/>
      <c r="L318" s="222"/>
    </row>
    <row r="319" spans="11:12" x14ac:dyDescent="0.15">
      <c r="K319" s="222"/>
      <c r="L319" s="222"/>
    </row>
    <row r="320" spans="11:12" x14ac:dyDescent="0.15">
      <c r="K320" s="222"/>
      <c r="L320" s="222"/>
    </row>
  </sheetData>
  <autoFilter ref="B5:L5" xr:uid="{00000000-0009-0000-0000-00000A000000}"/>
  <mergeCells count="17">
    <mergeCell ref="D4:E4"/>
    <mergeCell ref="F4:G4"/>
    <mergeCell ref="H4:I4"/>
    <mergeCell ref="B6:L6"/>
    <mergeCell ref="B16:C16"/>
    <mergeCell ref="D16:E16"/>
    <mergeCell ref="F16:G16"/>
    <mergeCell ref="H16:I16"/>
    <mergeCell ref="B28:C28"/>
    <mergeCell ref="D28:E28"/>
    <mergeCell ref="F28:G28"/>
    <mergeCell ref="H28:I28"/>
    <mergeCell ref="B17:L17"/>
    <mergeCell ref="B27:C27"/>
    <mergeCell ref="D27:E27"/>
    <mergeCell ref="F27:G27"/>
    <mergeCell ref="H27:I27"/>
  </mergeCells>
  <printOptions horizontalCentered="1"/>
  <pageMargins left="0" right="0" top="0.78740157480314965" bottom="0" header="0" footer="0"/>
  <pageSetup paperSize="9" scale="83" fitToWidth="2" orientation="landscape" horizontalDpi="300" verticalDpi="300"/>
  <headerFooter alignWithMargins="0">
    <oddHeader>&amp;L&amp;8&amp;F&amp;A&amp;P&amp;R&amp;8&amp;D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U36"/>
  <sheetViews>
    <sheetView topLeftCell="A25" zoomScale="80" zoomScaleNormal="80" workbookViewId="0">
      <selection activeCell="D6" sqref="D6"/>
    </sheetView>
  </sheetViews>
  <sheetFormatPr baseColWidth="10" defaultRowHeight="16" x14ac:dyDescent="0.2"/>
  <cols>
    <col min="3" max="3" width="24.5" customWidth="1"/>
    <col min="4" max="4" width="19.1640625" customWidth="1"/>
    <col min="19" max="19" width="21.6640625" customWidth="1"/>
  </cols>
  <sheetData>
    <row r="4" spans="3:21" x14ac:dyDescent="0.2">
      <c r="S4" s="1131" t="s">
        <v>346</v>
      </c>
      <c r="T4" s="1131">
        <f>D5+D6+D8+D10+D13</f>
        <v>270700</v>
      </c>
      <c r="U4" s="1132">
        <f>T4/T6</f>
        <v>0.43848708188223862</v>
      </c>
    </row>
    <row r="5" spans="3:21" x14ac:dyDescent="0.2">
      <c r="C5" s="1131" t="s">
        <v>348</v>
      </c>
      <c r="D5" s="1131">
        <f>'DETAIL PREVISION BUDGET 2024'!D116</f>
        <v>56200</v>
      </c>
      <c r="E5" s="1132">
        <f>D5/$D$15</f>
        <v>9.103425933425123E-2</v>
      </c>
      <c r="S5" s="1131" t="s">
        <v>729</v>
      </c>
      <c r="T5" s="1131">
        <f>D15-T4</f>
        <v>346650</v>
      </c>
      <c r="U5" s="1132">
        <f>T5/T6</f>
        <v>0.56151291811776138</v>
      </c>
    </row>
    <row r="6" spans="3:21" x14ac:dyDescent="0.2">
      <c r="C6" s="1131" t="s">
        <v>461</v>
      </c>
      <c r="D6" s="1131">
        <f>'DETAIL PREVISION BUDGET 2024'!D131</f>
        <v>96400</v>
      </c>
      <c r="E6" s="1132">
        <f t="shared" ref="E6:E14" si="0">D6/$D$15</f>
        <v>0.15615129181177614</v>
      </c>
      <c r="T6">
        <f>SUM(T4:T5)</f>
        <v>617350</v>
      </c>
    </row>
    <row r="7" spans="3:21" x14ac:dyDescent="0.2">
      <c r="C7" s="1131" t="s">
        <v>349</v>
      </c>
      <c r="D7" s="1131">
        <f>'DETAIL PREVISION BUDGET 2024'!D176</f>
        <v>181500</v>
      </c>
      <c r="E7" s="1132">
        <f t="shared" si="0"/>
        <v>0.29399854215598931</v>
      </c>
    </row>
    <row r="8" spans="3:21" x14ac:dyDescent="0.2">
      <c r="C8" s="1131" t="s">
        <v>724</v>
      </c>
      <c r="D8" s="1131">
        <f>'DETAIL PREVISION BUDGET 2024'!D207</f>
        <v>6200</v>
      </c>
      <c r="E8" s="1132">
        <f t="shared" si="0"/>
        <v>1.0042925406981453E-2</v>
      </c>
    </row>
    <row r="9" spans="3:21" x14ac:dyDescent="0.2">
      <c r="C9" s="1131" t="s">
        <v>725</v>
      </c>
      <c r="D9" s="1131">
        <f>'DETAIL PREVISION BUDGET 2024'!D245</f>
        <v>40000</v>
      </c>
      <c r="E9" s="1132">
        <f t="shared" si="0"/>
        <v>6.4793067141815819E-2</v>
      </c>
    </row>
    <row r="10" spans="3:21" x14ac:dyDescent="0.2">
      <c r="C10" s="1131" t="s">
        <v>352</v>
      </c>
      <c r="D10" s="1131">
        <f>'DETAIL PREVISION BUDGET 2024'!D290</f>
        <v>72000</v>
      </c>
      <c r="E10" s="1132">
        <f t="shared" si="0"/>
        <v>0.11662752085526848</v>
      </c>
    </row>
    <row r="11" spans="3:21" x14ac:dyDescent="0.2">
      <c r="C11" s="1131" t="s">
        <v>353</v>
      </c>
      <c r="D11" s="1131">
        <f>'DETAIL PREVISION BUDGET 2024'!D328</f>
        <v>14750</v>
      </c>
      <c r="E11" s="1132">
        <f t="shared" si="0"/>
        <v>2.3892443508544584E-2</v>
      </c>
    </row>
    <row r="12" spans="3:21" x14ac:dyDescent="0.2">
      <c r="C12" s="1131" t="s">
        <v>354</v>
      </c>
      <c r="D12" s="1131">
        <f>'DETAIL PREVISION BUDGET 2024'!D357</f>
        <v>73000</v>
      </c>
      <c r="E12" s="1132">
        <f t="shared" si="0"/>
        <v>0.11824734753381388</v>
      </c>
    </row>
    <row r="13" spans="3:21" x14ac:dyDescent="0.2">
      <c r="C13" s="1131" t="s">
        <v>726</v>
      </c>
      <c r="D13" s="1131">
        <f>'DETAIL PREVISION BUDGET 2024'!D393</f>
        <v>39900</v>
      </c>
      <c r="E13" s="1132">
        <f t="shared" si="0"/>
        <v>6.4631084473961292E-2</v>
      </c>
    </row>
    <row r="14" spans="3:21" x14ac:dyDescent="0.2">
      <c r="C14" s="1131" t="s">
        <v>727</v>
      </c>
      <c r="D14" s="1131">
        <f>'DETAIL PREVISION BUDGET 2024'!D431</f>
        <v>37400</v>
      </c>
      <c r="E14" s="1132">
        <f t="shared" si="0"/>
        <v>6.05815177775978E-2</v>
      </c>
    </row>
    <row r="15" spans="3:21" ht="21" x14ac:dyDescent="0.25">
      <c r="D15" s="1130">
        <f>SUM(D5:D14)</f>
        <v>617350</v>
      </c>
    </row>
    <row r="17" spans="3:5" x14ac:dyDescent="0.2">
      <c r="C17" s="1131" t="str">
        <f>C5</f>
        <v>GESTION</v>
      </c>
      <c r="D17" s="1131">
        <f>D5</f>
        <v>56200</v>
      </c>
      <c r="E17" s="1132">
        <f>D17/$D$27</f>
        <v>9.7341300770762973E-2</v>
      </c>
    </row>
    <row r="18" spans="3:5" x14ac:dyDescent="0.2">
      <c r="C18" s="1131" t="str">
        <f t="shared" ref="C18:D26" si="1">C6</f>
        <v>ASSURANCES</v>
      </c>
      <c r="D18" s="1131">
        <f t="shared" si="1"/>
        <v>96400</v>
      </c>
      <c r="E18" s="1132">
        <f t="shared" ref="E18:E26" si="2">D18/$D$27</f>
        <v>0.16696977569931584</v>
      </c>
    </row>
    <row r="19" spans="3:5" x14ac:dyDescent="0.2">
      <c r="C19" s="1131" t="str">
        <f t="shared" si="1"/>
        <v>STAGES</v>
      </c>
      <c r="D19" s="1131">
        <f t="shared" si="1"/>
        <v>181500</v>
      </c>
      <c r="E19" s="1132">
        <f t="shared" si="2"/>
        <v>0.31436736814757082</v>
      </c>
    </row>
    <row r="20" spans="3:5" x14ac:dyDescent="0.2">
      <c r="C20" s="1131" t="str">
        <f t="shared" si="1"/>
        <v>PROFESSIONALISATION</v>
      </c>
      <c r="D20" s="1131">
        <f t="shared" si="1"/>
        <v>6200</v>
      </c>
      <c r="E20" s="1132">
        <f t="shared" si="2"/>
        <v>1.0738720013856413E-2</v>
      </c>
    </row>
    <row r="21" spans="3:5" x14ac:dyDescent="0.2">
      <c r="C21" s="1131" t="str">
        <f t="shared" si="1"/>
        <v>INVESTISSEMENT</v>
      </c>
      <c r="D21" s="1131">
        <f t="shared" si="1"/>
        <v>40000</v>
      </c>
      <c r="E21" s="1132">
        <f t="shared" si="2"/>
        <v>6.9282064605525245E-2</v>
      </c>
    </row>
    <row r="22" spans="3:5" x14ac:dyDescent="0.2">
      <c r="C22" s="1131" t="s">
        <v>728</v>
      </c>
      <c r="D22" s="1131">
        <f>D10-'DETAIL PREVISION BUDGET 2024'!D273-'DETAIL PREVISION BUDGET 2024'!D280</f>
        <v>32000</v>
      </c>
      <c r="E22" s="1132">
        <f t="shared" si="2"/>
        <v>5.5425651684420194E-2</v>
      </c>
    </row>
    <row r="23" spans="3:5" x14ac:dyDescent="0.2">
      <c r="C23" s="1131" t="str">
        <f t="shared" si="1"/>
        <v>FORMATION</v>
      </c>
      <c r="D23" s="1131">
        <f t="shared" si="1"/>
        <v>14750</v>
      </c>
      <c r="E23" s="1132">
        <f t="shared" si="2"/>
        <v>2.5547761323287434E-2</v>
      </c>
    </row>
    <row r="24" spans="3:5" x14ac:dyDescent="0.2">
      <c r="C24" s="1131" t="str">
        <f t="shared" si="1"/>
        <v>EVENEMENT</v>
      </c>
      <c r="D24" s="1131">
        <f t="shared" si="1"/>
        <v>73000</v>
      </c>
      <c r="E24" s="1132">
        <f t="shared" si="2"/>
        <v>0.12643976790508357</v>
      </c>
    </row>
    <row r="25" spans="3:5" x14ac:dyDescent="0.2">
      <c r="C25" s="1131" t="str">
        <f t="shared" si="1"/>
        <v>ENTRETIEN / REPARATION</v>
      </c>
      <c r="D25" s="1131">
        <f t="shared" si="1"/>
        <v>39900</v>
      </c>
      <c r="E25" s="1132">
        <f t="shared" si="2"/>
        <v>6.9108859444011433E-2</v>
      </c>
    </row>
    <row r="26" spans="3:5" x14ac:dyDescent="0.2">
      <c r="C26" s="1131" t="str">
        <f t="shared" si="1"/>
        <v>PARTENARIAT CCAS/CMCAS</v>
      </c>
      <c r="D26" s="1131">
        <f t="shared" si="1"/>
        <v>37400</v>
      </c>
      <c r="E26" s="1132">
        <f t="shared" si="2"/>
        <v>6.4778730406166107E-2</v>
      </c>
    </row>
    <row r="27" spans="3:5" ht="21" x14ac:dyDescent="0.25">
      <c r="D27" s="1130">
        <f>SUM(D17:D26)</f>
        <v>577350</v>
      </c>
    </row>
    <row r="34" spans="19:21" x14ac:dyDescent="0.2">
      <c r="S34" s="1131" t="s">
        <v>346</v>
      </c>
      <c r="T34" s="1131">
        <f>D17+D18+D20+D22+D25</f>
        <v>230700</v>
      </c>
      <c r="U34" s="1132">
        <f>T34/T36</f>
        <v>0.39958430761236685</v>
      </c>
    </row>
    <row r="35" spans="19:21" x14ac:dyDescent="0.2">
      <c r="S35" s="1131" t="s">
        <v>729</v>
      </c>
      <c r="T35" s="1131">
        <f>D27-T34</f>
        <v>346650</v>
      </c>
      <c r="U35" s="1132">
        <f>T35/T36</f>
        <v>0.60041569238763315</v>
      </c>
    </row>
    <row r="36" spans="19:21" x14ac:dyDescent="0.2">
      <c r="T36">
        <f>SUM(T34:T35)</f>
        <v>577350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I36" sqref="I36"/>
    </sheetView>
  </sheetViews>
  <sheetFormatPr baseColWidth="10" defaultRowHeight="16" x14ac:dyDescent="0.2"/>
  <sheetData/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I36" sqref="I36"/>
    </sheetView>
  </sheetViews>
  <sheetFormatPr baseColWidth="10" defaultRowHeight="16" x14ac:dyDescent="0.2"/>
  <sheetData/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I36" sqref="I36"/>
    </sheetView>
  </sheetViews>
  <sheetFormatPr baseColWidth="10" defaultRowHeight="16" x14ac:dyDescent="0.2"/>
  <sheetData/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H33" sqref="H33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Provisions Maintenances OLD</vt:lpstr>
      <vt:lpstr>Hypothéses et préconisations</vt:lpstr>
      <vt:lpstr>SYNTHESE PREVISION BUDGET 2024</vt:lpstr>
      <vt:lpstr>COMPARATIF 2022 VS 2021</vt:lpstr>
      <vt:lpstr>DETAIL PREVISION BUDGET 2024</vt:lpstr>
      <vt:lpstr>SYNTHESE PREVISION BUDGET 2 (2)</vt:lpstr>
      <vt:lpstr>Balance</vt:lpstr>
      <vt:lpstr>Graphiques</vt:lpstr>
      <vt:lpstr>Comptes Bancaires</vt:lpstr>
      <vt:lpstr>Provisions Achats</vt:lpstr>
      <vt:lpstr>Provisions Maintenances</vt:lpstr>
      <vt:lpstr>ANEPVV et Fond Commun</vt:lpstr>
      <vt:lpstr>Répartition</vt:lpstr>
      <vt:lpstr>Hypothéses Aero</vt:lpstr>
      <vt:lpstr>Hypothéses Para</vt:lpstr>
      <vt:lpstr>Hypothéses VM</vt:lpstr>
      <vt:lpstr>Hypothéses VAV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Nocchi</dc:creator>
  <cp:lastModifiedBy>christophe Nocchi</cp:lastModifiedBy>
  <cp:lastPrinted>2018-03-04T21:27:50Z</cp:lastPrinted>
  <dcterms:created xsi:type="dcterms:W3CDTF">2016-10-05T14:56:07Z</dcterms:created>
  <dcterms:modified xsi:type="dcterms:W3CDTF">2023-10-07T10:12:07Z</dcterms:modified>
</cp:coreProperties>
</file>